
<file path=[Content_Types].xml><?xml version="1.0" encoding="utf-8"?>
<Types xmlns="http://schemas.openxmlformats.org/package/2006/content-type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2"/>
  <workbookPr autoCompressPictures="0"/>
  <mc:AlternateContent xmlns:mc="http://schemas.openxmlformats.org/markup-compatibility/2006">
    <mc:Choice Requires="x15">
      <x15ac:absPath xmlns:x15ac="http://schemas.microsoft.com/office/spreadsheetml/2010/11/ac" url="/Users/juliet/Desktop/LGYLT/BRIDAL/Downloadables/"/>
    </mc:Choice>
  </mc:AlternateContent>
  <xr:revisionPtr revIDLastSave="0" documentId="13_ncr:1_{B1C43A7A-BD12-E34E-B1F1-84298DD6E45B}" xr6:coauthVersionLast="36" xr6:coauthVersionMax="36" xr10:uidLastSave="{00000000-0000-0000-0000-000000000000}"/>
  <bookViews>
    <workbookView xWindow="0" yWindow="460" windowWidth="28780" windowHeight="16080" xr2:uid="{00000000-000D-0000-FFFF-FFFF00000000}"/>
  </bookViews>
  <sheets>
    <sheet name="Cover Page" sheetId="5" r:id="rId1"/>
    <sheet name="Wedding Budget" sheetId="1" r:id="rId2"/>
    <sheet name="Apparel-Reception-Music-Pics" sheetId="2" r:id="rId3"/>
    <sheet name="Decoration-Flowers-Gifts-Travel" sheetId="3" r:id="rId4"/>
  </sheets>
  <definedNames>
    <definedName name="Apparel_Total_act" localSheetId="0">tblApparel[[#Totals],[ACTUAL]]</definedName>
    <definedName name="Apparel_Total_act">tblApparel[[#Totals],[ACTUAL]]</definedName>
    <definedName name="Apparel_Total_est" localSheetId="0">tblApparel[[#Totals],[ESTIMATED COST]]</definedName>
    <definedName name="Apparel_Total_est">tblApparel[[#Totals],[ESTIMATED COST]]</definedName>
    <definedName name="Decorations_Total_act" localSheetId="0">tblDecorations[[#Totals],[ACTUAL]]</definedName>
    <definedName name="Decorations_Total_act">tblDecorations[[#Totals],[ACTUAL]]</definedName>
    <definedName name="Decorations_Total_est" localSheetId="0">tblDecorations[[#Totals],[ESTIMATED COST]]</definedName>
    <definedName name="Decorations_Total_est">tblDecorations[[#Totals],[ESTIMATED COST]]</definedName>
    <definedName name="Flowers_Total_act" localSheetId="0">tblFlowers[[#Totals],[ACTUAL]]</definedName>
    <definedName name="Flowers_Total_act">tblFlowers[[#Totals],[ACTUAL]]</definedName>
    <definedName name="Flowers_Total_est" localSheetId="0">tblFlowers[[#Totals],[ESTIMATED COST]]</definedName>
    <definedName name="Flowers_Total_est">tblFlowers[[#Totals],[ESTIMATED COST]]</definedName>
    <definedName name="Gifts_Total_act" localSheetId="0">tblGifts[[#Totals],[ACTUAL]]</definedName>
    <definedName name="Gifts_Total_act">tblGifts[[#Totals],[ACTUAL]]</definedName>
    <definedName name="Gifts_Total_est" localSheetId="0">tblGifts[[#Totals],[ESTIMATED COST]]</definedName>
    <definedName name="Gifts_Total_est">tblGifts[[#Totals],[ESTIMATED COST]]</definedName>
    <definedName name="Music_Entertainment_Total_act" localSheetId="0">tblMusic[[#Totals],[ACTUAL]]</definedName>
    <definedName name="Music_Entertainment_Total_act">tblMusic[[#Totals],[ACTUAL]]</definedName>
    <definedName name="Music_Entertainment_Total_est" localSheetId="0">tblMusic[[#Totals],[ESTIMATED COST]]</definedName>
    <definedName name="Music_Entertainment_Total_est">tblMusic[[#Totals],[ESTIMATED COST]]</definedName>
    <definedName name="Other_Expenses_Total_act" localSheetId="0">tblOtherExp[[#Totals],[ACTUAL]]</definedName>
    <definedName name="Other_Expenses_Total_act">tblOtherExp[[#Totals],[ACTUAL]]</definedName>
    <definedName name="Other_Expenses_Total_est" localSheetId="0">tblOtherExp[[#Totals],[ESTIMATED COST]]</definedName>
    <definedName name="Other_Expenses_Total_est">tblOtherExp[[#Totals],[ESTIMATED COST]]</definedName>
    <definedName name="Photography_Total_act" localSheetId="0">tblPhotography[[#Totals],[ACTUAL]]</definedName>
    <definedName name="Photography_Total_act">tblPhotography[[#Totals],[ACTUAL]]</definedName>
    <definedName name="Photography_Total_est" localSheetId="0">tblPhotography[[#Totals],[ESTIMATED COST]]</definedName>
    <definedName name="Photography_Total_est">tblPhotography[[#Totals],[ESTIMATED COST]]</definedName>
    <definedName name="_xlnm.Print_Titles" localSheetId="2">'Apparel-Reception-Music-Pics'!$2:$2</definedName>
    <definedName name="_xlnm.Print_Titles" localSheetId="3">'Decoration-Flowers-Gifts-Travel'!$2:$2</definedName>
    <definedName name="Printing__Stationery_Total_act" localSheetId="0">tblPrinting[[#Totals],[ACTUAL]]</definedName>
    <definedName name="Printing__Stationery_Total_act">tblPrinting[[#Totals],[ACTUAL]]</definedName>
    <definedName name="Printing__Stationery_Total_est" localSheetId="0">tblPrinting[[#Totals],[ESTIMATED COST]]</definedName>
    <definedName name="Printing__Stationery_Total_est">tblPrinting[[#Totals],[ESTIMATED COST]]</definedName>
    <definedName name="Reception_Total_act" localSheetId="0">tblReception[[#Totals],[ACTUAL]]</definedName>
    <definedName name="Reception_Total_act">tblReception[[#Totals],[ACTUAL]]</definedName>
    <definedName name="Reception_Total_est" localSheetId="0">tblReception[[#Totals],[ESTIMATED COST]]</definedName>
    <definedName name="Reception_Total_est">tblReception[[#Totals],[ESTIMATED COST]]</definedName>
    <definedName name="Travel_Transportation_Total_act" localSheetId="0">tblTravel[[#Totals],[ACTUAL]]</definedName>
    <definedName name="Travel_Transportation_Total_act">tblTravel[[#Totals],[ACTUAL]]</definedName>
    <definedName name="Travel_Transportation_Total_est" localSheetId="0">tblTravel[[#Totals],[ESTIMATED COST]]</definedName>
    <definedName name="Travel_Transportation_Total_est">tblTravel[[#Totals],[ESTIMATED COST]]</definedName>
  </definedNames>
  <calcPr calcId="18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2" i="1" l="1"/>
  <c r="E7" i="1"/>
  <c r="E26" i="2"/>
  <c r="E25" i="2"/>
  <c r="E22" i="2" l="1"/>
  <c r="E21" i="2"/>
  <c r="E14" i="3"/>
  <c r="E42" i="3"/>
  <c r="E67" i="2"/>
  <c r="E41" i="3"/>
  <c r="E43" i="3"/>
  <c r="E16" i="3"/>
  <c r="E15" i="3"/>
  <c r="E10" i="2"/>
  <c r="E11" i="2"/>
  <c r="E12" i="2"/>
  <c r="E9" i="2"/>
  <c r="E18" i="2"/>
  <c r="E19" i="2"/>
  <c r="E17" i="2"/>
  <c r="E23" i="2"/>
  <c r="D45" i="3"/>
  <c r="E16" i="1"/>
  <c r="C45" i="3"/>
  <c r="D16" i="1" s="1"/>
  <c r="D33" i="3"/>
  <c r="E15" i="1"/>
  <c r="C33" i="3"/>
  <c r="D15" i="1" s="1"/>
  <c r="F15" i="1" s="1"/>
  <c r="D28" i="3"/>
  <c r="E14" i="1"/>
  <c r="C28" i="3"/>
  <c r="D14" i="1" s="1"/>
  <c r="F14" i="1" s="1"/>
  <c r="D19" i="3"/>
  <c r="E13" i="1"/>
  <c r="C19" i="3"/>
  <c r="D13" i="1" s="1"/>
  <c r="D8" i="3"/>
  <c r="E12" i="1"/>
  <c r="C8" i="3"/>
  <c r="D12" i="1" s="1"/>
  <c r="D68" i="2"/>
  <c r="E11" i="1"/>
  <c r="C68" i="2"/>
  <c r="D11" i="1" s="1"/>
  <c r="F11" i="1" s="1"/>
  <c r="D59" i="2"/>
  <c r="E10" i="1"/>
  <c r="C59" i="2"/>
  <c r="D10" i="1" s="1"/>
  <c r="D46" i="2"/>
  <c r="E9" i="1"/>
  <c r="C46" i="2"/>
  <c r="D9" i="1" s="1"/>
  <c r="D39" i="2"/>
  <c r="E8" i="1"/>
  <c r="C39" i="2"/>
  <c r="D8" i="1" s="1"/>
  <c r="D27" i="2"/>
  <c r="C27" i="2"/>
  <c r="D7" i="1" s="1"/>
  <c r="E24" i="2"/>
  <c r="E24" i="3"/>
  <c r="E44" i="3"/>
  <c r="E40" i="3"/>
  <c r="E39" i="3"/>
  <c r="E45" i="3" s="1"/>
  <c r="E38" i="3"/>
  <c r="E37" i="3"/>
  <c r="E32" i="3"/>
  <c r="E27" i="3"/>
  <c r="E26" i="3"/>
  <c r="E25" i="3"/>
  <c r="E23" i="3"/>
  <c r="E18" i="3"/>
  <c r="E17" i="3"/>
  <c r="E19" i="3" s="1"/>
  <c r="E13" i="3"/>
  <c r="E7" i="3"/>
  <c r="E6" i="3"/>
  <c r="E5" i="3"/>
  <c r="E4" i="3"/>
  <c r="E3" i="3"/>
  <c r="E66" i="2"/>
  <c r="E65" i="2"/>
  <c r="E64" i="2"/>
  <c r="E63" i="2"/>
  <c r="E58" i="2"/>
  <c r="E57" i="2"/>
  <c r="E56" i="2"/>
  <c r="E55" i="2"/>
  <c r="E54" i="2"/>
  <c r="E53" i="2"/>
  <c r="E52" i="2"/>
  <c r="E51" i="2"/>
  <c r="E50" i="2"/>
  <c r="E45" i="2"/>
  <c r="E44" i="2"/>
  <c r="E38" i="2"/>
  <c r="E37" i="2"/>
  <c r="E36" i="2"/>
  <c r="E35" i="2"/>
  <c r="E34" i="2"/>
  <c r="E33" i="2"/>
  <c r="E32" i="2"/>
  <c r="E31" i="2"/>
  <c r="E16" i="2"/>
  <c r="E20" i="2"/>
  <c r="E15" i="2"/>
  <c r="E14" i="2"/>
  <c r="E8" i="2"/>
  <c r="E7" i="2"/>
  <c r="E6" i="2"/>
  <c r="E5" i="2"/>
  <c r="E4" i="2"/>
  <c r="E13" i="2"/>
  <c r="E3" i="2"/>
  <c r="E33" i="3"/>
  <c r="E8" i="3"/>
  <c r="F13" i="1" l="1"/>
  <c r="F12" i="1"/>
  <c r="F16" i="1"/>
  <c r="E27" i="2"/>
  <c r="E46" i="2"/>
  <c r="F8" i="1"/>
  <c r="E68" i="2"/>
  <c r="F10" i="1"/>
  <c r="E59" i="2"/>
  <c r="F9" i="1"/>
  <c r="E28" i="3"/>
  <c r="E39" i="2"/>
  <c r="E17" i="1"/>
  <c r="D17" i="1"/>
  <c r="F7" i="1"/>
  <c r="F17" i="1" l="1"/>
</calcChain>
</file>

<file path=xl/sharedStrings.xml><?xml version="1.0" encoding="utf-8"?>
<sst xmlns="http://schemas.openxmlformats.org/spreadsheetml/2006/main" count="229" uniqueCount="113">
  <si>
    <t>Food</t>
  </si>
  <si>
    <t>Linens</t>
  </si>
  <si>
    <t>Decorations</t>
  </si>
  <si>
    <t>Flowers</t>
  </si>
  <si>
    <t>Candles</t>
  </si>
  <si>
    <t>Lighting</t>
  </si>
  <si>
    <t>Gifts</t>
  </si>
  <si>
    <t>Total Expenses</t>
  </si>
  <si>
    <t>Reception</t>
  </si>
  <si>
    <t>Cake</t>
  </si>
  <si>
    <t>Invitations</t>
  </si>
  <si>
    <t>Photography</t>
  </si>
  <si>
    <t>Videography</t>
  </si>
  <si>
    <t>Apparel</t>
  </si>
  <si>
    <t>Favors</t>
  </si>
  <si>
    <t>Attendants</t>
  </si>
  <si>
    <t>Parents</t>
  </si>
  <si>
    <t>Other Expenses</t>
  </si>
  <si>
    <t>Readers/other participants</t>
  </si>
  <si>
    <t>Musicians for ceremony</t>
  </si>
  <si>
    <t>Photo albums</t>
  </si>
  <si>
    <t>Tables and chairs</t>
  </si>
  <si>
    <t>Staff and gratuities</t>
  </si>
  <si>
    <t>Thank-You cards</t>
  </si>
  <si>
    <t>Rehearsal dinner</t>
  </si>
  <si>
    <t>Engagement party</t>
  </si>
  <si>
    <t>Room/hall fees</t>
  </si>
  <si>
    <t>Church/ceremony site fee</t>
  </si>
  <si>
    <t>Apparel Total</t>
  </si>
  <si>
    <t>Days Remaining:</t>
  </si>
  <si>
    <t>Bows for seating</t>
  </si>
  <si>
    <t>Photography Total</t>
  </si>
  <si>
    <t>Reception Total</t>
  </si>
  <si>
    <t>Other Expenses Total</t>
  </si>
  <si>
    <t>Flowers Total</t>
  </si>
  <si>
    <t>Gifts Total</t>
  </si>
  <si>
    <t>Decorations Total</t>
  </si>
  <si>
    <t>Centerpieces</t>
  </si>
  <si>
    <t>Reception*</t>
  </si>
  <si>
    <t>* Excludes entertainment and decorations</t>
  </si>
  <si>
    <t>Decorations*</t>
  </si>
  <si>
    <t>*Excludes flowers</t>
  </si>
  <si>
    <t>Wedding Budget Summary</t>
  </si>
  <si>
    <t>Printing /Stationery Total</t>
  </si>
  <si>
    <t>Music/Entertainment</t>
  </si>
  <si>
    <t>Music/Entertainment Total</t>
  </si>
  <si>
    <t>Travel/Transportation</t>
  </si>
  <si>
    <t>Travel/Transportation Total</t>
  </si>
  <si>
    <t>CATEGORY</t>
  </si>
  <si>
    <t>ESTIMATED</t>
  </si>
  <si>
    <t>ACTUAL</t>
  </si>
  <si>
    <t>OVER/UNDER</t>
  </si>
  <si>
    <t xml:space="preserve"> </t>
  </si>
  <si>
    <t>Bride - Wedding Dress</t>
  </si>
  <si>
    <t>Bride - jewellery</t>
  </si>
  <si>
    <t>Bride - shoes</t>
  </si>
  <si>
    <t>Bride - veil/headpiece</t>
  </si>
  <si>
    <t>Bride - ring</t>
  </si>
  <si>
    <t>Groom - hosiery</t>
  </si>
  <si>
    <t>Groom - ring</t>
  </si>
  <si>
    <t>Groom - shoes</t>
  </si>
  <si>
    <t>-</t>
  </si>
  <si>
    <t xml:space="preserve">Groom - </t>
  </si>
  <si>
    <t>Groom - suit</t>
  </si>
  <si>
    <t>Groom - shirt embroidery</t>
  </si>
  <si>
    <t>Bridesmaids - 4 x dresses</t>
  </si>
  <si>
    <t>Bridesmaids - 4 x shoes</t>
  </si>
  <si>
    <t>Bridesmaids - 4 x jewellery</t>
  </si>
  <si>
    <t>Groomsmen - 4 x suits</t>
  </si>
  <si>
    <t>Groomsmen - 4 x shoes</t>
  </si>
  <si>
    <t>Groomsmen - 4 x hosiery</t>
  </si>
  <si>
    <t>Groomsmen - 4 x ties/p. squares</t>
  </si>
  <si>
    <t xml:space="preserve">Who's Responsible </t>
  </si>
  <si>
    <t>Who's Responsible</t>
  </si>
  <si>
    <t>Who's responsible</t>
  </si>
  <si>
    <t>DJ for reception</t>
  </si>
  <si>
    <t>Bouquets x 5</t>
  </si>
  <si>
    <t>Boutonnières (Buttonhole Flowers for men) x 5</t>
  </si>
  <si>
    <t>For the Groom</t>
  </si>
  <si>
    <t>For the Bride</t>
  </si>
  <si>
    <t>Hair appointments x 7</t>
  </si>
  <si>
    <t>Makeup appointments x 5</t>
  </si>
  <si>
    <t>Engagement Cake</t>
  </si>
  <si>
    <t>Wedding Date:</t>
  </si>
  <si>
    <t>Name Placements</t>
  </si>
  <si>
    <t>Alcohol</t>
  </si>
  <si>
    <t xml:space="preserve">Ceremony Programs </t>
  </si>
  <si>
    <t>Prints</t>
  </si>
  <si>
    <t xml:space="preserve">Toasting Flutes x 2 </t>
  </si>
  <si>
    <t>Engagement photos</t>
  </si>
  <si>
    <t>Limousines/cars</t>
  </si>
  <si>
    <t>Engagement balloon</t>
  </si>
  <si>
    <t>Boutonnieres for immediate family x 18</t>
  </si>
  <si>
    <t>Ceremony - Church arrangements x 2</t>
  </si>
  <si>
    <t>Delivery</t>
  </si>
  <si>
    <t>Bridesmaids - 4 x lipsticks</t>
  </si>
  <si>
    <t>Bridesmaids - 4 x clutches</t>
  </si>
  <si>
    <t>Partner #1 Paid</t>
  </si>
  <si>
    <t>Partner #2 Paid</t>
  </si>
  <si>
    <t>ESTIMATED COST</t>
  </si>
  <si>
    <t>Due by:</t>
  </si>
  <si>
    <t>Paid so far:</t>
  </si>
  <si>
    <t>Notes:</t>
  </si>
  <si>
    <t>Amount each</t>
  </si>
  <si>
    <t>Page Boys - shoes</t>
  </si>
  <si>
    <t>Page Boys - outfits</t>
  </si>
  <si>
    <t>Flower Girls - outfits</t>
  </si>
  <si>
    <t>Flower Girls - shoes</t>
  </si>
  <si>
    <t>Printing/Stationery</t>
  </si>
  <si>
    <t>What They Don’t Tell You About Planning Your Own Wedding</t>
  </si>
  <si>
    <t>by Juliet M. Dujmovic</t>
  </si>
  <si>
    <t xml:space="preserve">Complimentary to the book
</t>
  </si>
  <si>
    <t>Here you will find the exact wedding budget I used for when I was planning our wedding. 
I've left all the items (and some numbers as examples!) that I used in here, but your wedding will probably be different, so feel free to change them as you need.
If you would like to add a line to a section, just right click on the row number on the left hand side of the spreadsheet, and select 'Insert'. 
The 'Wedding Budget' tab on the bottom of the spreadsheet will summarise and give you an overview of each section of the budget. 
Keep your budget up to date and you'll be on your way to succesfully managing all your wedding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</si>
</sst>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mmmm\ d\,\ yyyy;@"/>
  </numFmts>
  <fonts count="33" x14ac:knownFonts="1">
    <font>
      <sz val="10"/>
      <name val="Cambria"/>
      <family val="2"/>
      <scheme val="minor"/>
    </font>
    <font>
      <sz val="8"/>
      <name val="Arial"/>
      <family val="2"/>
    </font>
    <font>
      <sz val="24"/>
      <color theme="3"/>
      <name val="Cambria"/>
      <family val="2"/>
      <scheme val="major"/>
    </font>
    <font>
      <b/>
      <sz val="11.5"/>
      <color theme="7"/>
      <name val="Cambria"/>
      <family val="2"/>
      <scheme val="minor"/>
    </font>
    <font>
      <sz val="12"/>
      <color theme="3"/>
      <name val="Cambria"/>
      <family val="1"/>
      <scheme val="major"/>
    </font>
    <font>
      <b/>
      <sz val="12"/>
      <color theme="3"/>
      <name val="Cambria"/>
      <family val="1"/>
      <scheme val="major"/>
    </font>
    <font>
      <b/>
      <sz val="10"/>
      <color theme="3"/>
      <name val="Cambria"/>
      <family val="2"/>
      <scheme val="minor"/>
    </font>
    <font>
      <sz val="10"/>
      <color theme="1"/>
      <name val="Cambria"/>
      <family val="2"/>
      <scheme val="minor"/>
    </font>
    <font>
      <b/>
      <sz val="10"/>
      <color theme="0"/>
      <name val="Cambria"/>
      <family val="2"/>
      <scheme val="minor"/>
    </font>
    <font>
      <b/>
      <sz val="11.5"/>
      <color theme="3"/>
      <name val="Cambria"/>
      <family val="2"/>
      <scheme val="minor"/>
    </font>
    <font>
      <i/>
      <sz val="10"/>
      <color theme="1" tint="0.24994659260841701"/>
      <name val="Cambria"/>
      <family val="2"/>
      <scheme val="major"/>
    </font>
    <font>
      <sz val="10"/>
      <color theme="1"/>
      <name val="Cambria"/>
      <family val="1"/>
      <scheme val="minor"/>
    </font>
    <font>
      <sz val="10"/>
      <color theme="1"/>
      <name val="Cambria"/>
      <family val="1"/>
      <scheme val="minor"/>
    </font>
    <font>
      <sz val="26"/>
      <color theme="3"/>
      <name val="Cambria"/>
      <family val="2"/>
      <scheme val="major"/>
    </font>
    <font>
      <u/>
      <sz val="10"/>
      <color theme="10"/>
      <name val="Cambria"/>
      <family val="2"/>
      <scheme val="minor"/>
    </font>
    <font>
      <u/>
      <sz val="10"/>
      <color theme="11"/>
      <name val="Cambria"/>
      <family val="2"/>
      <scheme val="minor"/>
    </font>
    <font>
      <b/>
      <sz val="12"/>
      <color theme="3"/>
      <name val="Calibri"/>
      <family val="2"/>
    </font>
    <font>
      <sz val="11"/>
      <color theme="3"/>
      <name val="Calibri"/>
      <family val="2"/>
    </font>
    <font>
      <sz val="10"/>
      <name val="Calibri"/>
      <family val="2"/>
    </font>
    <font>
      <sz val="26"/>
      <color theme="3"/>
      <name val="Calibri"/>
      <family val="2"/>
    </font>
    <font>
      <sz val="12"/>
      <color theme="1"/>
      <name val="Calibri"/>
      <family val="2"/>
    </font>
    <font>
      <b/>
      <sz val="26"/>
      <color theme="3"/>
      <name val="Calibri"/>
      <family val="2"/>
    </font>
    <font>
      <b/>
      <sz val="11.5"/>
      <color theme="7"/>
      <name val="Calibri"/>
      <family val="2"/>
    </font>
    <font>
      <b/>
      <sz val="11.5"/>
      <color theme="3"/>
      <name val="Calibri"/>
      <family val="2"/>
    </font>
    <font>
      <sz val="24"/>
      <color theme="3"/>
      <name val="Calibri"/>
      <family val="2"/>
    </font>
    <font>
      <sz val="10"/>
      <color rgb="FFFF0000"/>
      <name val="Calibri"/>
      <family val="2"/>
    </font>
    <font>
      <b/>
      <sz val="9"/>
      <color theme="1"/>
      <name val="Calibri"/>
      <family val="2"/>
    </font>
    <font>
      <b/>
      <sz val="10"/>
      <color theme="3"/>
      <name val="Calibri"/>
      <family val="2"/>
    </font>
    <font>
      <sz val="10"/>
      <color theme="1"/>
      <name val="Calibri"/>
      <family val="2"/>
    </font>
    <font>
      <b/>
      <sz val="10"/>
      <color theme="0"/>
      <name val="Calibri"/>
      <family val="2"/>
    </font>
    <font>
      <i/>
      <sz val="10"/>
      <color theme="1" tint="0.24994659260841701"/>
      <name val="Calibri"/>
      <family val="2"/>
    </font>
    <font>
      <sz val="12"/>
      <color theme="3"/>
      <name val="Calibri"/>
      <family val="2"/>
    </font>
    <font>
      <b/>
      <sz val="10"/>
      <color theme="1"/>
      <name val="Calibri"/>
      <family val="2"/>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rgb="FFFF908A"/>
        <bgColor indexed="64"/>
      </patternFill>
    </fill>
    <fill>
      <patternFill patternType="solid">
        <fgColor rgb="FFFFFAF6"/>
        <bgColor indexed="64"/>
      </patternFill>
    </fill>
    <fill>
      <patternFill patternType="solid">
        <fgColor rgb="FFFEEEE4"/>
        <bgColor indexed="64"/>
      </patternFill>
    </fill>
  </fills>
  <borders count="1">
    <border>
      <left/>
      <right/>
      <top/>
      <bottom/>
      <diagonal/>
    </border>
  </borders>
  <cellStyleXfs count="32">
    <xf numFmtId="4" fontId="0" fillId="0" borderId="0"/>
    <xf numFmtId="0" fontId="6" fillId="0" borderId="0" applyNumberFormat="0" applyFill="0" applyProtection="0">
      <alignment vertical="center"/>
    </xf>
    <xf numFmtId="0" fontId="6" fillId="5" borderId="0" applyNumberFormat="0" applyBorder="0" applyProtection="0">
      <alignment vertical="center"/>
    </xf>
    <xf numFmtId="0" fontId="9" fillId="0" borderId="0" applyNumberFormat="0" applyFill="0" applyAlignment="0" applyProtection="0"/>
    <xf numFmtId="0" fontId="10" fillId="0" borderId="0" applyNumberFormat="0" applyFill="0" applyBorder="0" applyAlignment="0" applyProtection="0"/>
    <xf numFmtId="0" fontId="6" fillId="4" borderId="0" applyNumberFormat="0" applyAlignment="0" applyProtection="0"/>
    <xf numFmtId="4" fontId="7" fillId="3" borderId="0" applyBorder="0" applyProtection="0">
      <alignment horizontal="right" indent="1"/>
    </xf>
    <xf numFmtId="0" fontId="13" fillId="0" borderId="0" applyNumberFormat="0" applyFill="0" applyBorder="0" applyProtection="0">
      <alignment vertical="center"/>
    </xf>
    <xf numFmtId="4" fontId="14" fillId="0" borderId="0" applyNumberFormat="0" applyFill="0" applyBorder="0" applyAlignment="0" applyProtection="0"/>
    <xf numFmtId="4" fontId="15" fillId="0" borderId="0" applyNumberFormat="0" applyFill="0" applyBorder="0" applyAlignment="0" applyProtection="0"/>
    <xf numFmtId="4" fontId="14" fillId="0" borderId="0" applyNumberFormat="0" applyFill="0" applyBorder="0" applyAlignment="0" applyProtection="0"/>
    <xf numFmtId="4" fontId="15" fillId="0" borderId="0" applyNumberFormat="0" applyFill="0" applyBorder="0" applyAlignment="0" applyProtection="0"/>
    <xf numFmtId="4" fontId="14" fillId="0" borderId="0" applyNumberFormat="0" applyFill="0" applyBorder="0" applyAlignment="0" applyProtection="0"/>
    <xf numFmtId="4" fontId="15" fillId="0" borderId="0" applyNumberFormat="0" applyFill="0" applyBorder="0" applyAlignment="0" applyProtection="0"/>
    <xf numFmtId="4" fontId="14" fillId="0" borderId="0" applyNumberFormat="0" applyFill="0" applyBorder="0" applyAlignment="0" applyProtection="0"/>
    <xf numFmtId="4" fontId="15" fillId="0" borderId="0" applyNumberFormat="0" applyFill="0" applyBorder="0" applyAlignment="0" applyProtection="0"/>
    <xf numFmtId="4" fontId="14" fillId="0" borderId="0" applyNumberFormat="0" applyFill="0" applyBorder="0" applyAlignment="0" applyProtection="0"/>
    <xf numFmtId="4" fontId="15" fillId="0" borderId="0" applyNumberFormat="0" applyFill="0" applyBorder="0" applyAlignment="0" applyProtection="0"/>
    <xf numFmtId="4" fontId="14" fillId="0" borderId="0" applyNumberFormat="0" applyFill="0" applyBorder="0" applyAlignment="0" applyProtection="0"/>
    <xf numFmtId="4" fontId="15" fillId="0" borderId="0" applyNumberFormat="0" applyFill="0" applyBorder="0" applyAlignment="0" applyProtection="0"/>
    <xf numFmtId="4" fontId="14" fillId="0" borderId="0" applyNumberFormat="0" applyFill="0" applyBorder="0" applyAlignment="0" applyProtection="0"/>
    <xf numFmtId="4" fontId="15" fillId="0" borderId="0" applyNumberFormat="0" applyFill="0" applyBorder="0" applyAlignment="0" applyProtection="0"/>
    <xf numFmtId="4" fontId="14" fillId="0" borderId="0" applyNumberFormat="0" applyFill="0" applyBorder="0" applyAlignment="0" applyProtection="0"/>
    <xf numFmtId="4" fontId="15" fillId="0" borderId="0" applyNumberFormat="0" applyFill="0" applyBorder="0" applyAlignment="0" applyProtection="0"/>
    <xf numFmtId="4" fontId="14" fillId="0" borderId="0" applyNumberFormat="0" applyFill="0" applyBorder="0" applyAlignment="0" applyProtection="0"/>
    <xf numFmtId="4" fontId="15" fillId="0" borderId="0" applyNumberFormat="0" applyFill="0" applyBorder="0" applyAlignment="0" applyProtection="0"/>
    <xf numFmtId="4" fontId="14" fillId="0" borderId="0" applyNumberFormat="0" applyFill="0" applyBorder="0" applyAlignment="0" applyProtection="0"/>
    <xf numFmtId="4" fontId="15" fillId="0" borderId="0" applyNumberFormat="0" applyFill="0" applyBorder="0" applyAlignment="0" applyProtection="0"/>
    <xf numFmtId="4" fontId="14" fillId="0" borderId="0" applyNumberFormat="0" applyFill="0" applyBorder="0" applyAlignment="0" applyProtection="0"/>
    <xf numFmtId="4" fontId="15" fillId="0" borderId="0" applyNumberFormat="0" applyFill="0" applyBorder="0" applyAlignment="0" applyProtection="0"/>
    <xf numFmtId="4" fontId="14" fillId="0" borderId="0" applyNumberFormat="0" applyFill="0" applyBorder="0" applyAlignment="0" applyProtection="0"/>
    <xf numFmtId="4" fontId="15" fillId="0" borderId="0" applyNumberFormat="0" applyFill="0" applyBorder="0" applyAlignment="0" applyProtection="0"/>
  </cellStyleXfs>
  <cellXfs count="99">
    <xf numFmtId="4" fontId="0" fillId="0" borderId="0" xfId="0"/>
    <xf numFmtId="4" fontId="0" fillId="0" borderId="0" xfId="0" applyFont="1"/>
    <xf numFmtId="4" fontId="0" fillId="0" borderId="0" xfId="0" applyFont="1" applyAlignment="1">
      <alignment horizontal="left" vertical="center" indent="1"/>
    </xf>
    <xf numFmtId="4" fontId="0" fillId="0" borderId="0" xfId="0" applyFont="1" applyAlignment="1">
      <alignment horizontal="right" vertical="center" indent="1"/>
    </xf>
    <xf numFmtId="39" fontId="0" fillId="0" borderId="0" xfId="0" applyNumberFormat="1" applyFont="1" applyAlignment="1"/>
    <xf numFmtId="4" fontId="0" fillId="0" borderId="0" xfId="0" applyBorder="1"/>
    <xf numFmtId="4" fontId="3" fillId="0" borderId="0" xfId="0" applyFont="1" applyBorder="1"/>
    <xf numFmtId="39" fontId="2" fillId="0" borderId="0" xfId="0" applyNumberFormat="1" applyFont="1" applyFill="1" applyBorder="1" applyAlignment="1">
      <alignment horizontal="center" vertical="center"/>
    </xf>
    <xf numFmtId="4" fontId="7" fillId="0" borderId="0" xfId="0" applyFont="1"/>
    <xf numFmtId="4" fontId="8" fillId="2" borderId="0" xfId="0" applyFont="1" applyFill="1" applyAlignment="1">
      <alignment vertical="center"/>
    </xf>
    <xf numFmtId="4" fontId="7" fillId="0" borderId="0" xfId="0" applyFont="1" applyBorder="1"/>
    <xf numFmtId="0" fontId="9" fillId="0" borderId="0" xfId="3" applyAlignment="1">
      <alignment wrapText="1"/>
    </xf>
    <xf numFmtId="4" fontId="0" fillId="0" borderId="0" xfId="0" applyAlignment="1">
      <alignment wrapText="1"/>
    </xf>
    <xf numFmtId="4" fontId="0" fillId="6" borderId="0" xfId="0" applyFill="1"/>
    <xf numFmtId="4" fontId="6" fillId="6" borderId="0" xfId="0" applyFont="1" applyFill="1" applyBorder="1"/>
    <xf numFmtId="4" fontId="0" fillId="0" borderId="0" xfId="0" applyFont="1" applyFill="1"/>
    <xf numFmtId="39" fontId="0" fillId="0" borderId="0" xfId="0" applyNumberFormat="1" applyFont="1" applyFill="1" applyAlignment="1"/>
    <xf numFmtId="4" fontId="0" fillId="0" borderId="0" xfId="0" applyFill="1" applyAlignment="1">
      <alignment horizontal="center"/>
    </xf>
    <xf numFmtId="4" fontId="0" fillId="6" borderId="0" xfId="0" applyFont="1" applyFill="1" applyAlignment="1">
      <alignment horizontal="right" vertical="center" indent="1"/>
    </xf>
    <xf numFmtId="39" fontId="4" fillId="6" borderId="0" xfId="0" applyNumberFormat="1" applyFont="1" applyFill="1" applyBorder="1" applyAlignment="1">
      <alignment horizontal="left"/>
    </xf>
    <xf numFmtId="4" fontId="0" fillId="6" borderId="0" xfId="0" applyFont="1" applyFill="1"/>
    <xf numFmtId="164" fontId="5" fillId="6" borderId="0" xfId="0" applyNumberFormat="1" applyFont="1" applyFill="1" applyBorder="1" applyAlignment="1">
      <alignment horizontal="left" vertical="top"/>
    </xf>
    <xf numFmtId="0" fontId="4" fillId="6" borderId="0" xfId="0" applyNumberFormat="1" applyFont="1" applyFill="1" applyBorder="1" applyAlignment="1"/>
    <xf numFmtId="4" fontId="0" fillId="7" borderId="0" xfId="0" applyFont="1" applyFill="1" applyBorder="1" applyAlignment="1">
      <alignment horizontal="left" vertical="center" wrapText="1"/>
    </xf>
    <xf numFmtId="39" fontId="0" fillId="7" borderId="0" xfId="0" applyNumberFormat="1" applyFont="1" applyFill="1" applyBorder="1" applyAlignment="1">
      <alignment horizontal="right" vertical="center"/>
    </xf>
    <xf numFmtId="4" fontId="0" fillId="7" borderId="0" xfId="0" applyFill="1"/>
    <xf numFmtId="0" fontId="0" fillId="7" borderId="0" xfId="0" applyNumberFormat="1" applyFont="1" applyFill="1" applyBorder="1" applyAlignment="1">
      <alignment horizontal="left" vertical="center" wrapText="1"/>
    </xf>
    <xf numFmtId="39" fontId="7" fillId="7" borderId="0" xfId="0" applyNumberFormat="1" applyFont="1" applyFill="1" applyBorder="1" applyAlignment="1">
      <alignment horizontal="right" vertical="center"/>
    </xf>
    <xf numFmtId="0" fontId="7" fillId="7" borderId="0" xfId="0" applyNumberFormat="1" applyFont="1" applyFill="1" applyBorder="1" applyAlignment="1">
      <alignment horizontal="left" vertical="center" wrapText="1"/>
    </xf>
    <xf numFmtId="39" fontId="0" fillId="7" borderId="0" xfId="0" applyNumberFormat="1" applyFont="1" applyFill="1" applyBorder="1" applyAlignment="1"/>
    <xf numFmtId="39" fontId="7" fillId="7" borderId="0" xfId="0" applyNumberFormat="1" applyFont="1" applyFill="1" applyBorder="1" applyAlignment="1"/>
    <xf numFmtId="39" fontId="7" fillId="7" borderId="0" xfId="0" applyNumberFormat="1" applyFont="1" applyFill="1" applyAlignment="1"/>
    <xf numFmtId="39" fontId="11" fillId="7" borderId="0" xfId="0" applyNumberFormat="1" applyFont="1" applyFill="1" applyBorder="1" applyAlignment="1">
      <alignment horizontal="right" vertical="center"/>
    </xf>
    <xf numFmtId="39" fontId="11" fillId="7" borderId="0" xfId="0" applyNumberFormat="1" applyFont="1" applyFill="1" applyBorder="1" applyAlignment="1"/>
    <xf numFmtId="0" fontId="0" fillId="8" borderId="0" xfId="0" applyNumberFormat="1" applyFill="1"/>
    <xf numFmtId="39" fontId="0" fillId="8" borderId="0" xfId="0" applyNumberFormat="1" applyFill="1"/>
    <xf numFmtId="0" fontId="0" fillId="8" borderId="0" xfId="0" applyNumberFormat="1" applyFill="1" applyAlignment="1">
      <alignment wrapText="1"/>
    </xf>
    <xf numFmtId="0" fontId="7" fillId="8" borderId="0" xfId="0" applyNumberFormat="1" applyFont="1" applyFill="1" applyAlignment="1">
      <alignment horizontal="left" vertical="center" wrapText="1"/>
    </xf>
    <xf numFmtId="39" fontId="7" fillId="8" borderId="0" xfId="0" applyNumberFormat="1" applyFont="1" applyFill="1" applyAlignment="1">
      <alignment horizontal="right" vertical="center"/>
    </xf>
    <xf numFmtId="39" fontId="7" fillId="8" borderId="0" xfId="0" applyNumberFormat="1" applyFont="1" applyFill="1" applyAlignment="1"/>
    <xf numFmtId="0" fontId="11" fillId="8" borderId="0" xfId="0" applyNumberFormat="1" applyFont="1" applyFill="1" applyAlignment="1">
      <alignment horizontal="left" vertical="center" wrapText="1"/>
    </xf>
    <xf numFmtId="39" fontId="11" fillId="8" borderId="0" xfId="0" applyNumberFormat="1" applyFont="1" applyFill="1" applyAlignment="1">
      <alignment horizontal="right" vertical="center"/>
    </xf>
    <xf numFmtId="39" fontId="11" fillId="8" borderId="0" xfId="0" applyNumberFormat="1" applyFont="1" applyFill="1" applyAlignment="1"/>
    <xf numFmtId="4" fontId="0" fillId="8" borderId="0" xfId="0" applyFill="1"/>
    <xf numFmtId="39" fontId="16" fillId="6" borderId="0" xfId="0" applyNumberFormat="1" applyFont="1" applyFill="1" applyBorder="1" applyAlignment="1">
      <alignment horizontal="center" vertical="center"/>
    </xf>
    <xf numFmtId="39" fontId="17" fillId="6" borderId="0" xfId="0" applyNumberFormat="1" applyFont="1" applyFill="1" applyBorder="1" applyAlignment="1">
      <alignment horizontal="center" vertical="center"/>
    </xf>
    <xf numFmtId="0" fontId="16" fillId="6" borderId="0" xfId="0" applyNumberFormat="1" applyFont="1" applyFill="1" applyBorder="1" applyAlignment="1">
      <alignment horizontal="left" vertical="top"/>
    </xf>
    <xf numFmtId="4" fontId="18" fillId="7" borderId="0" xfId="0" applyFont="1" applyFill="1" applyAlignment="1">
      <alignment horizontal="left" vertical="center" indent="1"/>
    </xf>
    <xf numFmtId="39" fontId="18" fillId="7" borderId="0" xfId="0" applyNumberFormat="1" applyFont="1" applyFill="1" applyAlignment="1"/>
    <xf numFmtId="4" fontId="18" fillId="7" borderId="0" xfId="0" applyFont="1" applyFill="1" applyBorder="1"/>
    <xf numFmtId="4" fontId="18" fillId="7" borderId="0" xfId="0" applyFont="1" applyFill="1"/>
    <xf numFmtId="39" fontId="18" fillId="7" borderId="0" xfId="0" applyNumberFormat="1" applyFont="1" applyFill="1" applyBorder="1" applyAlignment="1"/>
    <xf numFmtId="39" fontId="18" fillId="7" borderId="0" xfId="0" applyNumberFormat="1" applyFont="1" applyFill="1" applyBorder="1" applyAlignment="1">
      <alignment vertical="center"/>
    </xf>
    <xf numFmtId="4" fontId="19" fillId="7" borderId="0" xfId="7" applyNumberFormat="1" applyFont="1" applyFill="1" applyAlignment="1">
      <alignment vertical="center"/>
    </xf>
    <xf numFmtId="4" fontId="22" fillId="0" borderId="0" xfId="0" applyFont="1" applyBorder="1"/>
    <xf numFmtId="0" fontId="23" fillId="0" borderId="0" xfId="3" applyFont="1" applyAlignment="1">
      <alignment wrapText="1"/>
    </xf>
    <xf numFmtId="39" fontId="24" fillId="0" borderId="0" xfId="0" applyNumberFormat="1" applyFont="1" applyFill="1" applyBorder="1" applyAlignment="1">
      <alignment horizontal="center" vertical="center"/>
    </xf>
    <xf numFmtId="4" fontId="18" fillId="0" borderId="0" xfId="0" applyFont="1" applyBorder="1"/>
    <xf numFmtId="4" fontId="25" fillId="0" borderId="0" xfId="0" applyFont="1"/>
    <xf numFmtId="4" fontId="18" fillId="0" borderId="0" xfId="0" applyFont="1"/>
    <xf numFmtId="39" fontId="26" fillId="0" borderId="0" xfId="0" applyNumberFormat="1" applyFont="1" applyBorder="1" applyAlignment="1">
      <alignment vertical="center"/>
    </xf>
    <xf numFmtId="4" fontId="18" fillId="6" borderId="0" xfId="0" applyFont="1" applyFill="1"/>
    <xf numFmtId="4" fontId="27" fillId="6" borderId="0" xfId="0" applyFont="1" applyFill="1" applyBorder="1"/>
    <xf numFmtId="4" fontId="28" fillId="0" borderId="0" xfId="0" applyFont="1"/>
    <xf numFmtId="4" fontId="18" fillId="7" borderId="0" xfId="0" applyFont="1" applyFill="1" applyBorder="1" applyAlignment="1">
      <alignment horizontal="left" vertical="center" wrapText="1"/>
    </xf>
    <xf numFmtId="39" fontId="18" fillId="7" borderId="0" xfId="0" applyNumberFormat="1" applyFont="1" applyFill="1" applyBorder="1" applyAlignment="1">
      <alignment horizontal="right" vertical="center"/>
    </xf>
    <xf numFmtId="0" fontId="18" fillId="7" borderId="0" xfId="0" applyNumberFormat="1" applyFont="1" applyFill="1" applyBorder="1" applyAlignment="1">
      <alignment horizontal="left" vertical="center" wrapText="1"/>
    </xf>
    <xf numFmtId="4" fontId="29" fillId="2" borderId="0" xfId="0" applyFont="1" applyFill="1" applyBorder="1" applyAlignment="1">
      <alignment vertical="center"/>
    </xf>
    <xf numFmtId="0" fontId="18" fillId="8" borderId="0" xfId="0" applyNumberFormat="1" applyFont="1" applyFill="1"/>
    <xf numFmtId="39" fontId="18" fillId="8" borderId="0" xfId="0" applyNumberFormat="1" applyFont="1" applyFill="1"/>
    <xf numFmtId="4" fontId="18" fillId="8" borderId="0" xfId="0" applyFont="1" applyFill="1"/>
    <xf numFmtId="4" fontId="28" fillId="0" borderId="0" xfId="0" applyFont="1" applyBorder="1"/>
    <xf numFmtId="0" fontId="23" fillId="0" borderId="0" xfId="3" applyFont="1" applyBorder="1" applyAlignment="1">
      <alignment wrapText="1"/>
    </xf>
    <xf numFmtId="4" fontId="29" fillId="2" borderId="0" xfId="0" applyFont="1" applyFill="1" applyAlignment="1">
      <alignment vertical="center"/>
    </xf>
    <xf numFmtId="0" fontId="18" fillId="8" borderId="0" xfId="0" applyNumberFormat="1" applyFont="1" applyFill="1" applyAlignment="1">
      <alignment wrapText="1"/>
    </xf>
    <xf numFmtId="4" fontId="18" fillId="0" borderId="0" xfId="0" applyFont="1" applyAlignment="1">
      <alignment wrapText="1"/>
    </xf>
    <xf numFmtId="4" fontId="18" fillId="6" borderId="0" xfId="0" applyFont="1" applyFill="1" applyAlignment="1">
      <alignment horizontal="right" vertical="center" indent="1"/>
    </xf>
    <xf numFmtId="39" fontId="31" fillId="6" borderId="0" xfId="0" applyNumberFormat="1" applyFont="1" applyFill="1" applyBorder="1" applyAlignment="1">
      <alignment horizontal="left"/>
    </xf>
    <xf numFmtId="4" fontId="18" fillId="0" borderId="0" xfId="0" applyFont="1" applyAlignment="1">
      <alignment horizontal="right" vertical="center" indent="1"/>
    </xf>
    <xf numFmtId="164" fontId="16" fillId="6" borderId="0" xfId="0" applyNumberFormat="1" applyFont="1" applyFill="1" applyBorder="1" applyAlignment="1">
      <alignment horizontal="left" vertical="top"/>
    </xf>
    <xf numFmtId="39" fontId="31" fillId="6" borderId="0" xfId="0" applyNumberFormat="1" applyFont="1" applyFill="1" applyBorder="1" applyAlignment="1">
      <alignment horizontal="right"/>
    </xf>
    <xf numFmtId="0" fontId="31" fillId="6" borderId="0" xfId="0" applyNumberFormat="1" applyFont="1" applyFill="1" applyBorder="1" applyAlignment="1"/>
    <xf numFmtId="4" fontId="18" fillId="0" borderId="0" xfId="0" applyFont="1" applyAlignment="1">
      <alignment horizontal="left" vertical="center" indent="1"/>
    </xf>
    <xf numFmtId="0" fontId="27" fillId="7" borderId="0" xfId="1" applyNumberFormat="1" applyFont="1" applyFill="1" applyProtection="1">
      <alignment vertical="center"/>
    </xf>
    <xf numFmtId="39" fontId="27" fillId="7" borderId="0" xfId="1" applyNumberFormat="1" applyFont="1" applyFill="1">
      <alignment vertical="center"/>
    </xf>
    <xf numFmtId="4" fontId="28" fillId="7" borderId="0" xfId="6" applyFont="1" applyFill="1">
      <alignment horizontal="right" indent="1"/>
    </xf>
    <xf numFmtId="4" fontId="32" fillId="8" borderId="0" xfId="0" applyFont="1" applyFill="1" applyBorder="1" applyAlignment="1">
      <alignment vertical="center"/>
    </xf>
    <xf numFmtId="39" fontId="32" fillId="8" borderId="0" xfId="0" applyNumberFormat="1" applyFont="1" applyFill="1" applyBorder="1" applyAlignment="1">
      <alignment vertical="center"/>
    </xf>
    <xf numFmtId="4" fontId="18" fillId="0" borderId="0" xfId="0" applyFont="1" applyFill="1"/>
    <xf numFmtId="39" fontId="18" fillId="0" borderId="0" xfId="0" applyNumberFormat="1" applyFont="1" applyFill="1" applyAlignment="1"/>
    <xf numFmtId="4" fontId="18" fillId="0" borderId="0" xfId="0" applyFont="1" applyFill="1" applyAlignment="1">
      <alignment horizontal="center"/>
    </xf>
    <xf numFmtId="39" fontId="18" fillId="0" borderId="0" xfId="0" applyNumberFormat="1" applyFont="1" applyAlignment="1"/>
    <xf numFmtId="4" fontId="20" fillId="7" borderId="0" xfId="6" applyFont="1" applyFill="1" applyAlignment="1">
      <alignment horizontal="center" vertical="center" wrapText="1"/>
    </xf>
    <xf numFmtId="4" fontId="21" fillId="7" borderId="0" xfId="7" applyNumberFormat="1" applyFont="1" applyFill="1">
      <alignment vertical="center"/>
    </xf>
    <xf numFmtId="0" fontId="30" fillId="0" borderId="0" xfId="4" applyFont="1"/>
    <xf numFmtId="0" fontId="18" fillId="0" borderId="0" xfId="0" applyNumberFormat="1" applyFont="1"/>
    <xf numFmtId="0" fontId="18" fillId="0" borderId="0" xfId="0" applyNumberFormat="1" applyFont="1" applyAlignment="1">
      <alignment wrapText="1"/>
    </xf>
    <xf numFmtId="0" fontId="10" fillId="0" borderId="0" xfId="4"/>
    <xf numFmtId="0" fontId="12" fillId="0" borderId="0" xfId="0" applyNumberFormat="1" applyFont="1" applyAlignment="1">
      <alignment horizontal="left" vertical="center" wrapText="1"/>
    </xf>
  </cellXfs>
  <cellStyles count="32">
    <cellStyle name="20% - Accent1" xfId="6" builtinId="30" customBuiltin="1"/>
    <cellStyle name="Explanatory Text" xfId="4" builtinId="53" customBuilti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Heading 1" xfId="1" builtinId="16" customBuiltin="1"/>
    <cellStyle name="Heading 2" xfId="2" builtinId="17" customBuiltin="1"/>
    <cellStyle name="Heading 3" xfId="3" builtinId="18" customBuilti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Normal" xfId="0" builtinId="0" customBuiltin="1"/>
    <cellStyle name="Title" xfId="7" builtinId="15" customBuiltin="1"/>
    <cellStyle name="Total" xfId="5" builtinId="25" customBuiltin="1"/>
  </cellStyles>
  <dxfs count="268">
    <dxf>
      <fill>
        <patternFill patternType="solid">
          <fgColor indexed="64"/>
          <bgColor rgb="FFFEEEE4"/>
        </patternFill>
      </fill>
    </dxf>
    <dxf>
      <fill>
        <patternFill patternType="solid">
          <fgColor indexed="64"/>
          <bgColor rgb="FFFFFAF6"/>
        </patternFill>
      </fill>
    </dxf>
    <dxf>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7" formatCode="#,##0.00_);\(#,##0.00\)"/>
      <fill>
        <patternFill patternType="solid">
          <fgColor indexed="64"/>
          <bgColor rgb="FFFEEEE4"/>
        </patternFill>
      </fill>
    </dxf>
    <dxf>
      <fill>
        <patternFill patternType="solid">
          <fgColor indexed="64"/>
          <bgColor rgb="FFFFFAF6"/>
        </patternFill>
      </fill>
    </dxf>
    <dxf>
      <numFmt numFmtId="7" formatCode="#,##0.00_);\(#,##0.00\)"/>
      <fill>
        <patternFill patternType="solid">
          <fgColor indexed="64"/>
          <bgColor rgb="FFFEEEE4"/>
        </patternFill>
      </fill>
    </dxf>
    <dxf>
      <fill>
        <patternFill patternType="solid">
          <fgColor indexed="64"/>
          <bgColor rgb="FFFFFAF6"/>
        </patternFill>
      </fill>
    </dxf>
    <dxf>
      <numFmt numFmtId="7" formatCode="#,##0.00_);\(#,##0.00\)"/>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alignment horizontal="general" vertical="bottom" textRotation="0" wrapText="1" indent="0" justifyLastLine="0" shrinkToFit="0" readingOrder="0"/>
    </dxf>
    <dxf>
      <fill>
        <patternFill patternType="solid">
          <fgColor indexed="64"/>
          <bgColor rgb="FFFFFAF6"/>
        </patternFill>
      </fill>
      <alignment horizontal="left" vertical="center" textRotation="0" wrapText="1" indent="0" justifyLastLine="0" shrinkToFit="0" readingOrder="0"/>
    </dxf>
    <dxf>
      <fill>
        <patternFill patternType="solid">
          <fgColor indexed="64"/>
          <bgColor rgb="FFFEEEE4"/>
        </patternFill>
      </fill>
    </dxf>
    <dxf>
      <fill>
        <patternFill patternType="solid">
          <fgColor indexed="64"/>
          <bgColor rgb="FFFFFAF6"/>
        </patternFill>
      </fill>
    </dxf>
    <dxf>
      <fill>
        <patternFill>
          <fgColor indexed="64"/>
          <bgColor rgb="FFFF908A"/>
        </patternFill>
      </fill>
    </dxf>
    <dxf>
      <fill>
        <patternFill patternType="solid">
          <fgColor indexed="64"/>
          <bgColor rgb="FFFEEEE4"/>
        </patternFill>
      </fill>
    </dxf>
    <dxf>
      <fill>
        <patternFill patternType="solid">
          <fgColor indexed="64"/>
          <bgColor rgb="FFFFFAF6"/>
        </patternFill>
      </fill>
    </dxf>
    <dxf>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font>
        <b val="0"/>
        <i val="0"/>
        <strike val="0"/>
        <condense val="0"/>
        <extend val="0"/>
        <outline val="0"/>
        <shadow val="0"/>
        <u val="none"/>
        <vertAlign val="baseline"/>
        <sz val="10"/>
        <color theme="1"/>
        <name val="Cambria"/>
        <family val="1"/>
        <scheme val="minor"/>
      </font>
      <numFmt numFmtId="7" formatCode="#,##0.00_);\(#,##0.00\)"/>
      <fill>
        <patternFill patternType="solid">
          <fgColor indexed="64"/>
          <bgColor rgb="FFFEEEE4"/>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Cambria"/>
        <scheme val="minor"/>
      </font>
      <numFmt numFmtId="7" formatCode="#,##0.00_);\(#,##0.00\)"/>
      <fill>
        <patternFill patternType="solid">
          <fgColor indexed="64"/>
          <bgColor rgb="FFFFFAF6"/>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Cambria"/>
        <family val="1"/>
        <scheme val="minor"/>
      </font>
      <numFmt numFmtId="7" formatCode="#,##0.00_);\(#,##0.00\)"/>
      <fill>
        <patternFill patternType="solid">
          <fgColor indexed="64"/>
          <bgColor rgb="FFFEEEE4"/>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Cambria"/>
        <scheme val="minor"/>
      </font>
      <numFmt numFmtId="7" formatCode="#,##0.00_);\(#,##0.00\)"/>
      <fill>
        <patternFill patternType="solid">
          <fgColor indexed="64"/>
          <bgColor rgb="FFFFFAF6"/>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Cambria"/>
        <family val="1"/>
        <scheme val="minor"/>
      </font>
      <numFmt numFmtId="7" formatCode="#,##0.00_);\(#,##0.00\)"/>
      <fill>
        <patternFill patternType="solid">
          <fgColor indexed="64"/>
          <bgColor rgb="FFFEEEE4"/>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Cambria"/>
        <scheme val="minor"/>
      </font>
      <numFmt numFmtId="7" formatCode="#,##0.00_);\(#,##0.00\)"/>
      <fill>
        <patternFill patternType="solid">
          <fgColor indexed="64"/>
          <bgColor rgb="FFFFFAF6"/>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Cambria"/>
        <family val="1"/>
        <scheme val="minor"/>
      </font>
      <numFmt numFmtId="0" formatCode="General"/>
      <fill>
        <patternFill patternType="solid">
          <fgColor indexed="64"/>
          <bgColor rgb="FFFEEEE4"/>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Cambria"/>
        <scheme val="minor"/>
      </font>
      <numFmt numFmtId="0" formatCode="General"/>
      <fill>
        <patternFill patternType="solid">
          <fgColor indexed="64"/>
          <bgColor rgb="FFFFFAF6"/>
        </patternFill>
      </fill>
      <alignment horizontal="left" vertical="center" textRotation="0" wrapText="1" indent="0" justifyLastLine="0" shrinkToFit="0" readingOrder="0"/>
    </dxf>
    <dxf>
      <fill>
        <patternFill patternType="solid">
          <fgColor indexed="64"/>
          <bgColor rgb="FFFEEEE4"/>
        </patternFill>
      </fill>
    </dxf>
    <dxf>
      <fill>
        <patternFill patternType="solid">
          <fgColor indexed="64"/>
          <bgColor rgb="FFFFFAF6"/>
        </patternFill>
      </fill>
    </dxf>
    <dxf>
      <fill>
        <patternFill>
          <fgColor indexed="64"/>
          <bgColor rgb="FFFF908A"/>
        </patternFill>
      </fill>
    </dxf>
    <dxf>
      <fill>
        <patternFill patternType="solid">
          <fgColor indexed="64"/>
          <bgColor rgb="FFFEEEE4"/>
        </patternFill>
      </fill>
    </dxf>
    <dxf>
      <fill>
        <patternFill patternType="solid">
          <fgColor indexed="64"/>
          <bgColor rgb="FFFFFAF6"/>
        </patternFill>
      </fill>
    </dxf>
    <dxf>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font>
        <b val="0"/>
        <i val="0"/>
        <strike val="0"/>
        <condense val="0"/>
        <extend val="0"/>
        <outline val="0"/>
        <shadow val="0"/>
        <u val="none"/>
        <vertAlign val="baseline"/>
        <sz val="10"/>
        <color theme="1"/>
        <name val="Cambria"/>
        <family val="2"/>
        <scheme val="minor"/>
      </font>
      <numFmt numFmtId="7" formatCode="#,##0.00_);\(#,##0.00\)"/>
      <fill>
        <patternFill patternType="solid">
          <fgColor indexed="64"/>
          <bgColor rgb="FFFEEEE4"/>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Cambria"/>
        <scheme val="minor"/>
      </font>
      <numFmt numFmtId="7" formatCode="#,##0.00_);\(#,##0.00\)"/>
      <fill>
        <patternFill patternType="solid">
          <fgColor indexed="64"/>
          <bgColor rgb="FFFFFAF6"/>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Cambria"/>
        <family val="2"/>
        <scheme val="minor"/>
      </font>
      <numFmt numFmtId="7" formatCode="#,##0.00_);\(#,##0.00\)"/>
      <fill>
        <patternFill patternType="solid">
          <fgColor indexed="64"/>
          <bgColor rgb="FFFEEEE4"/>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Cambria"/>
        <scheme val="minor"/>
      </font>
      <numFmt numFmtId="7" formatCode="#,##0.00_);\(#,##0.00\)"/>
      <fill>
        <patternFill patternType="solid">
          <fgColor indexed="64"/>
          <bgColor rgb="FFFFFAF6"/>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Cambria"/>
        <family val="2"/>
        <scheme val="minor"/>
      </font>
      <numFmt numFmtId="7" formatCode="#,##0.00_);\(#,##0.00\)"/>
      <fill>
        <patternFill patternType="solid">
          <fgColor indexed="64"/>
          <bgColor rgb="FFFEEEE4"/>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Cambria"/>
        <scheme val="minor"/>
      </font>
      <numFmt numFmtId="7" formatCode="#,##0.00_);\(#,##0.00\)"/>
      <fill>
        <patternFill patternType="solid">
          <fgColor indexed="64"/>
          <bgColor rgb="FFFFFAF6"/>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Cambria"/>
        <family val="2"/>
        <scheme val="minor"/>
      </font>
      <numFmt numFmtId="0" formatCode="General"/>
      <fill>
        <patternFill patternType="solid">
          <fgColor indexed="64"/>
          <bgColor rgb="FFFEEEE4"/>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Cambria"/>
        <scheme val="minor"/>
      </font>
      <numFmt numFmtId="0" formatCode="General"/>
      <fill>
        <patternFill patternType="solid">
          <fgColor indexed="64"/>
          <bgColor rgb="FFFFFAF6"/>
        </patternFill>
      </fill>
      <alignment horizontal="left" vertical="center" textRotation="0" wrapText="1" indent="0" justifyLastLine="0" shrinkToFit="0" readingOrder="0"/>
    </dxf>
    <dxf>
      <fill>
        <patternFill patternType="solid">
          <fgColor indexed="64"/>
          <bgColor rgb="FFFEEEE4"/>
        </patternFill>
      </fill>
    </dxf>
    <dxf>
      <fill>
        <patternFill patternType="solid">
          <fgColor indexed="64"/>
          <bgColor rgb="FFFFFAF6"/>
        </patternFill>
      </fill>
    </dxf>
    <dxf>
      <fill>
        <patternFill>
          <fgColor indexed="64"/>
          <bgColor rgb="FFFF908A"/>
        </patternFill>
      </fill>
    </dxf>
    <dxf>
      <fill>
        <patternFill patternType="solid">
          <fgColor indexed="64"/>
          <bgColor rgb="FFFEEEE4"/>
        </patternFill>
      </fill>
    </dxf>
    <dxf>
      <fill>
        <patternFill patternType="solid">
          <fgColor indexed="64"/>
          <bgColor rgb="FFFFFAF6"/>
        </patternFill>
      </fill>
    </dxf>
    <dxf>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font>
        <b val="0"/>
        <i val="0"/>
        <strike val="0"/>
        <condense val="0"/>
        <extend val="0"/>
        <outline val="0"/>
        <shadow val="0"/>
        <u val="none"/>
        <vertAlign val="baseline"/>
        <sz val="10"/>
        <color theme="1"/>
        <name val="Cambria"/>
        <family val="2"/>
        <scheme val="minor"/>
      </font>
      <numFmt numFmtId="7" formatCode="#,##0.00_);\(#,##0.00\)"/>
      <fill>
        <patternFill patternType="solid">
          <fgColor indexed="64"/>
          <bgColor rgb="FFFEEEE4"/>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Cambria"/>
        <scheme val="minor"/>
      </font>
      <numFmt numFmtId="7" formatCode="#,##0.00_);\(#,##0.00\)"/>
      <fill>
        <patternFill patternType="solid">
          <fgColor indexed="64"/>
          <bgColor rgb="FFFFFAF6"/>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Cambria"/>
        <family val="2"/>
        <scheme val="minor"/>
      </font>
      <numFmt numFmtId="7" formatCode="#,##0.00_);\(#,##0.00\)"/>
      <fill>
        <patternFill patternType="solid">
          <fgColor indexed="64"/>
          <bgColor rgb="FFFEEEE4"/>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Cambria"/>
        <scheme val="minor"/>
      </font>
      <numFmt numFmtId="7" formatCode="#,##0.00_);\(#,##0.00\)"/>
      <fill>
        <patternFill patternType="solid">
          <fgColor indexed="64"/>
          <bgColor rgb="FFFFFAF6"/>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Cambria"/>
        <family val="2"/>
        <scheme val="minor"/>
      </font>
      <numFmt numFmtId="7" formatCode="#,##0.00_);\(#,##0.00\)"/>
      <fill>
        <patternFill patternType="solid">
          <fgColor indexed="64"/>
          <bgColor rgb="FFFEEEE4"/>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Cambria"/>
        <scheme val="minor"/>
      </font>
      <numFmt numFmtId="7" formatCode="#,##0.00_);\(#,##0.00\)"/>
      <fill>
        <patternFill patternType="solid">
          <fgColor indexed="64"/>
          <bgColor rgb="FFFFFAF6"/>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Cambria"/>
        <family val="2"/>
        <scheme val="minor"/>
      </font>
      <numFmt numFmtId="0" formatCode="General"/>
      <fill>
        <patternFill patternType="solid">
          <fgColor indexed="64"/>
          <bgColor rgb="FFFEEEE4"/>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Cambria"/>
        <scheme val="minor"/>
      </font>
      <numFmt numFmtId="0" formatCode="General"/>
      <fill>
        <patternFill patternType="solid">
          <fgColor indexed="64"/>
          <bgColor rgb="FFFFFAF6"/>
        </patternFill>
      </fill>
      <alignment horizontal="left" vertical="center" textRotation="0" wrapText="1" indent="0" justifyLastLine="0" shrinkToFit="0" readingOrder="0"/>
    </dxf>
    <dxf>
      <fill>
        <patternFill patternType="solid">
          <fgColor indexed="64"/>
          <bgColor rgb="FFFEEEE4"/>
        </patternFill>
      </fill>
    </dxf>
    <dxf>
      <fill>
        <patternFill patternType="solid">
          <fgColor indexed="64"/>
          <bgColor rgb="FFFFFAF6"/>
        </patternFill>
      </fill>
    </dxf>
    <dxf>
      <fill>
        <patternFill>
          <fgColor indexed="64"/>
          <bgColor rgb="FFFF908A"/>
        </patternFill>
      </fill>
    </dxf>
    <dxf>
      <fill>
        <patternFill patternType="solid">
          <fgColor indexed="64"/>
          <bgColor rgb="FFFEEEE4"/>
        </patternFill>
      </fill>
    </dxf>
    <dxf>
      <fill>
        <patternFill patternType="solid">
          <fgColor indexed="64"/>
          <bgColor rgb="FFFFFAF6"/>
        </patternFill>
      </fill>
    </dxf>
    <dxf>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dxf>
    <dxf>
      <fill>
        <patternFill patternType="solid">
          <fgColor indexed="64"/>
          <bgColor rgb="FFFFFAF6"/>
        </patternFill>
      </fill>
    </dxf>
    <dxf>
      <numFmt numFmtId="7" formatCode="#,##0.00_);\(#,##0.00\)"/>
      <fill>
        <patternFill patternType="solid">
          <fgColor indexed="64"/>
          <bgColor rgb="FFFEEEE4"/>
        </patternFill>
      </fill>
    </dxf>
    <dxf>
      <fill>
        <patternFill patternType="solid">
          <fgColor indexed="64"/>
          <bgColor rgb="FFFFFAF6"/>
        </patternFill>
      </fill>
    </dxf>
    <dxf>
      <numFmt numFmtId="7" formatCode="#,##0.00_);\(#,##0.00\)"/>
      <fill>
        <patternFill patternType="solid">
          <fgColor indexed="64"/>
          <bgColor rgb="FFFEEEE4"/>
        </patternFill>
      </fill>
    </dxf>
    <dxf>
      <fill>
        <patternFill patternType="solid">
          <fgColor indexed="64"/>
          <bgColor rgb="FFFFFAF6"/>
        </patternFill>
      </fill>
    </dxf>
    <dxf>
      <numFmt numFmtId="7" formatCode="#,##0.00_);\(#,##0.00\)"/>
      <fill>
        <patternFill patternType="solid">
          <fgColor indexed="64"/>
          <bgColor rgb="FFFEEEE4"/>
        </patternFill>
      </fill>
    </dxf>
    <dxf>
      <fill>
        <patternFill patternType="solid">
          <fgColor indexed="64"/>
          <bgColor rgb="FFFFFAF6"/>
        </patternFill>
      </fill>
    </dxf>
    <dxf>
      <numFmt numFmtId="0" formatCode="General"/>
      <fill>
        <patternFill patternType="solid">
          <fgColor indexed="64"/>
          <bgColor rgb="FFFEEEE4"/>
        </patternFill>
      </fill>
      <alignment horizontal="general" vertical="bottom" textRotation="0" wrapText="1" indent="0" justifyLastLine="0" shrinkToFit="0" readingOrder="0"/>
    </dxf>
    <dxf>
      <fill>
        <patternFill patternType="solid">
          <fgColor indexed="64"/>
          <bgColor rgb="FFFFFAF6"/>
        </patternFill>
      </fill>
      <alignment horizontal="left" vertical="center" textRotation="0" wrapText="1" indent="0" justifyLastLine="0" shrinkToFit="0" readingOrder="0"/>
    </dxf>
    <dxf>
      <fill>
        <patternFill patternType="solid">
          <fgColor indexed="64"/>
          <bgColor rgb="FFFEEEE4"/>
        </patternFill>
      </fill>
    </dxf>
    <dxf>
      <fill>
        <patternFill patternType="solid">
          <fgColor indexed="64"/>
          <bgColor rgb="FFFFFAF6"/>
        </patternFill>
      </fill>
    </dxf>
    <dxf>
      <fill>
        <patternFill>
          <fgColor indexed="64"/>
          <bgColor rgb="FFFF908A"/>
        </patternFill>
      </fill>
    </dxf>
    <dxf>
      <font>
        <strike val="0"/>
        <outline val="0"/>
        <shadow val="0"/>
        <u val="none"/>
        <vertAlign val="baseline"/>
        <name val="Calibri"/>
        <family val="2"/>
        <scheme val="none"/>
      </font>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7" formatCode="#,##0.00_);\(#,##0.00\)"/>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7" formatCode="#,##0.00_);\(#,##0.00\)"/>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7" formatCode="#,##0.00_);\(#,##0.00\)"/>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alignment horizontal="general" vertical="bottom" textRotation="0" wrapText="1" indent="0" justifyLastLine="0" shrinkToFit="0" readingOrder="0"/>
    </dxf>
    <dxf>
      <font>
        <strike val="0"/>
        <outline val="0"/>
        <shadow val="0"/>
        <u val="none"/>
        <vertAlign val="baseline"/>
        <name val="Calibri"/>
        <family val="2"/>
        <scheme val="none"/>
      </font>
      <fill>
        <patternFill patternType="solid">
          <fgColor indexed="64"/>
          <bgColor rgb="FFFFFAF6"/>
        </patternFill>
      </fill>
      <alignment horizontal="left" vertical="center" textRotation="0" wrapText="1" indent="0" justifyLastLine="0" shrinkToFit="0" readingOrder="0"/>
    </dxf>
    <dxf>
      <font>
        <strike val="0"/>
        <outline val="0"/>
        <shadow val="0"/>
        <u val="none"/>
        <vertAlign val="baseline"/>
        <name val="Calibri"/>
        <family val="2"/>
        <scheme val="none"/>
      </font>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fill>
        <patternFill>
          <fgColor indexed="64"/>
          <bgColor rgb="FFFF908A"/>
        </patternFill>
      </fill>
    </dxf>
    <dxf>
      <font>
        <strike val="0"/>
        <outline val="0"/>
        <shadow val="0"/>
        <u val="none"/>
        <vertAlign val="baseline"/>
        <name val="Calibri"/>
        <family val="2"/>
        <scheme val="none"/>
      </font>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7" formatCode="#,##0.00_);\(#,##0.00\)"/>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7" formatCode="#,##0.00_);\(#,##0.00\)"/>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7" formatCode="#,##0.00_);\(#,##0.00\)"/>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alignment horizontal="general" vertical="bottom" textRotation="0" wrapText="1" indent="0" justifyLastLine="0" shrinkToFit="0" readingOrder="0"/>
    </dxf>
    <dxf>
      <font>
        <strike val="0"/>
        <outline val="0"/>
        <shadow val="0"/>
        <u val="none"/>
        <vertAlign val="baseline"/>
        <name val="Calibri"/>
        <family val="2"/>
        <scheme val="none"/>
      </font>
      <fill>
        <patternFill patternType="solid">
          <fgColor indexed="64"/>
          <bgColor rgb="FFFFFAF6"/>
        </patternFill>
      </fill>
      <alignment horizontal="left" vertical="center" textRotation="0" wrapText="1" indent="0" justifyLastLine="0" shrinkToFit="0" readingOrder="0"/>
    </dxf>
    <dxf>
      <font>
        <strike val="0"/>
        <outline val="0"/>
        <shadow val="0"/>
        <u val="none"/>
        <vertAlign val="baseline"/>
        <name val="Calibri"/>
        <family val="2"/>
        <scheme val="none"/>
      </font>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fill>
        <patternFill>
          <fgColor indexed="64"/>
          <bgColor rgb="FFFF908A"/>
        </patternFill>
      </fill>
    </dxf>
    <dxf>
      <font>
        <strike val="0"/>
        <outline val="0"/>
        <shadow val="0"/>
        <u val="none"/>
        <vertAlign val="baseline"/>
        <name val="Calibri"/>
        <family val="2"/>
        <scheme val="none"/>
      </font>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7" formatCode="#,##0.00_);\(#,##0.00\)"/>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7" formatCode="#,##0.00_);\(#,##0.00\)"/>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7" formatCode="#,##0.00_);\(#,##0.00\)"/>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alignment horizontal="general" vertical="bottom" textRotation="0" wrapText="1" indent="0" justifyLastLine="0" shrinkToFit="0" readingOrder="0"/>
    </dxf>
    <dxf>
      <font>
        <strike val="0"/>
        <outline val="0"/>
        <shadow val="0"/>
        <u val="none"/>
        <vertAlign val="baseline"/>
        <name val="Calibri"/>
        <family val="2"/>
        <scheme val="none"/>
      </font>
      <fill>
        <patternFill patternType="solid">
          <fgColor indexed="64"/>
          <bgColor rgb="FFFFFAF6"/>
        </patternFill>
      </fill>
      <alignment horizontal="left" vertical="center" textRotation="0" wrapText="1" indent="0" justifyLastLine="0" shrinkToFit="0" readingOrder="0"/>
    </dxf>
    <dxf>
      <font>
        <strike val="0"/>
        <outline val="0"/>
        <shadow val="0"/>
        <u val="none"/>
        <vertAlign val="baseline"/>
        <name val="Calibri"/>
        <family val="2"/>
        <scheme val="none"/>
      </font>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fill>
        <patternFill>
          <fgColor indexed="64"/>
          <bgColor rgb="FFFF908A"/>
        </patternFill>
      </fill>
    </dxf>
    <dxf>
      <font>
        <strike val="0"/>
        <outline val="0"/>
        <shadow val="0"/>
        <u val="none"/>
        <vertAlign val="baseline"/>
        <name val="Calibri"/>
        <family val="2"/>
        <scheme val="none"/>
      </font>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7" formatCode="#,##0.00_);\(#,##0.00\)"/>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7" formatCode="#,##0.00_);\(#,##0.00\)"/>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7" formatCode="#,##0.00_);\(#,##0.00\)"/>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alignment horizontal="left" vertical="center" textRotation="0" wrapText="1" indent="0" justifyLastLine="0" shrinkToFit="0" readingOrder="0"/>
    </dxf>
    <dxf>
      <font>
        <strike val="0"/>
        <outline val="0"/>
        <shadow val="0"/>
        <u val="none"/>
        <vertAlign val="baseline"/>
        <name val="Calibri"/>
        <family val="2"/>
        <scheme val="none"/>
      </font>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fill>
        <patternFill>
          <fgColor indexed="64"/>
          <bgColor rgb="FFFF908A"/>
        </patternFill>
      </fill>
    </dxf>
    <dxf>
      <font>
        <strike val="0"/>
        <outline val="0"/>
        <shadow val="0"/>
        <u val="none"/>
        <vertAlign val="baseline"/>
        <name val="Calibri"/>
        <family val="2"/>
        <scheme val="none"/>
      </font>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7" formatCode="#,##0.00_);\(#,##0.00\)"/>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7" formatCode="#,##0.00_);\(#,##0.00\)"/>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7" formatCode="#,##0.00_);\(#,##0.00\)"/>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numFmt numFmtId="0" formatCode="General"/>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alignment horizontal="left" vertical="center" textRotation="0" wrapText="1" indent="0" justifyLastLine="0" shrinkToFit="0" readingOrder="0"/>
    </dxf>
    <dxf>
      <font>
        <strike val="0"/>
        <outline val="0"/>
        <shadow val="0"/>
        <u val="none"/>
        <vertAlign val="baseline"/>
        <name val="Calibri"/>
        <family val="2"/>
        <scheme val="none"/>
      </font>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fill>
        <patternFill>
          <fgColor indexed="64"/>
          <bgColor rgb="FFFF908A"/>
        </patternFill>
      </fill>
    </dxf>
    <dxf>
      <font>
        <b/>
        <i val="0"/>
        <strike val="0"/>
        <condense val="0"/>
        <extend val="0"/>
        <outline val="0"/>
        <shadow val="0"/>
        <u val="none"/>
        <vertAlign val="baseline"/>
        <sz val="10"/>
        <color theme="1"/>
        <name val="Calibri"/>
        <family val="2"/>
        <scheme val="none"/>
      </font>
      <numFmt numFmtId="7" formatCode="#,##0.00_);\(#,##0.00\)"/>
      <fill>
        <patternFill patternType="solid">
          <fgColor indexed="64"/>
          <bgColor rgb="FFFEEEE4"/>
        </patternFill>
      </fill>
      <alignment horizontal="general" vertical="center" textRotation="0" wrapText="0" indent="0" justifyLastLine="0" shrinkToFit="0" readingOrder="0"/>
    </dxf>
    <dxf>
      <font>
        <strike val="0"/>
        <outline val="0"/>
        <shadow val="0"/>
        <u val="none"/>
        <vertAlign val="baseline"/>
        <name val="Calibri"/>
        <family val="2"/>
        <scheme val="none"/>
      </font>
      <fill>
        <patternFill patternType="solid">
          <fgColor indexed="64"/>
          <bgColor rgb="FFFFFAF6"/>
        </patternFill>
      </fill>
    </dxf>
    <dxf>
      <font>
        <b/>
        <i val="0"/>
        <strike val="0"/>
        <condense val="0"/>
        <extend val="0"/>
        <outline val="0"/>
        <shadow val="0"/>
        <u val="none"/>
        <vertAlign val="baseline"/>
        <sz val="10"/>
        <color theme="1"/>
        <name val="Calibri"/>
        <family val="2"/>
        <scheme val="none"/>
      </font>
      <numFmt numFmtId="7" formatCode="#,##0.00_);\(#,##0.00\)"/>
      <fill>
        <patternFill patternType="solid">
          <fgColor indexed="64"/>
          <bgColor rgb="FFFEEEE4"/>
        </patternFill>
      </fill>
      <alignment horizontal="general" vertical="center" textRotation="0" wrapText="0" indent="0" justifyLastLine="0" shrinkToFit="0" readingOrder="0"/>
    </dxf>
    <dxf>
      <font>
        <strike val="0"/>
        <outline val="0"/>
        <shadow val="0"/>
        <u val="none"/>
        <vertAlign val="baseline"/>
        <name val="Calibri"/>
        <family val="2"/>
        <scheme val="none"/>
      </font>
      <fill>
        <patternFill patternType="solid">
          <fgColor indexed="64"/>
          <bgColor rgb="FFFFFAF6"/>
        </patternFill>
      </fill>
    </dxf>
    <dxf>
      <font>
        <b/>
        <i val="0"/>
        <strike val="0"/>
        <condense val="0"/>
        <extend val="0"/>
        <outline val="0"/>
        <shadow val="0"/>
        <u val="none"/>
        <vertAlign val="baseline"/>
        <sz val="10"/>
        <color theme="1"/>
        <name val="Calibri"/>
        <family val="2"/>
        <scheme val="none"/>
      </font>
      <numFmt numFmtId="7" formatCode="#,##0.00_);\(#,##0.00\)"/>
      <fill>
        <patternFill patternType="solid">
          <fgColor indexed="64"/>
          <bgColor rgb="FFFEEEE4"/>
        </patternFill>
      </fill>
      <alignment horizontal="general" vertical="center" textRotation="0" wrapText="0" indent="0" justifyLastLine="0" shrinkToFit="0" readingOrder="0"/>
    </dxf>
    <dxf>
      <font>
        <strike val="0"/>
        <outline val="0"/>
        <shadow val="0"/>
        <u val="none"/>
        <vertAlign val="baseline"/>
        <name val="Calibri"/>
        <family val="2"/>
        <scheme val="none"/>
      </font>
      <fill>
        <patternFill patternType="solid">
          <fgColor indexed="64"/>
          <bgColor rgb="FFFFFAF6"/>
        </patternFill>
      </fill>
    </dxf>
    <dxf>
      <font>
        <b/>
        <i val="0"/>
        <strike val="0"/>
        <condense val="0"/>
        <extend val="0"/>
        <outline val="0"/>
        <shadow val="0"/>
        <u val="none"/>
        <vertAlign val="baseline"/>
        <sz val="10"/>
        <color theme="1"/>
        <name val="Calibri"/>
        <family val="2"/>
        <scheme val="none"/>
      </font>
      <fill>
        <patternFill patternType="solid">
          <fgColor indexed="64"/>
          <bgColor rgb="FFFEEEE4"/>
        </patternFill>
      </fill>
      <alignment horizontal="general" vertical="center" textRotation="0" wrapText="0" indent="0" justifyLastLine="0" shrinkToFit="0" readingOrder="0"/>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sz val="10"/>
        <color theme="1"/>
        <name val="Calibri"/>
        <family val="2"/>
        <scheme val="none"/>
      </font>
      <fill>
        <patternFill patternType="solid">
          <fgColor indexed="64"/>
          <bgColor rgb="FFFEEEE4"/>
        </patternFill>
      </fill>
    </dxf>
    <dxf>
      <font>
        <strike val="0"/>
        <outline val="0"/>
        <shadow val="0"/>
        <u val="none"/>
        <vertAlign val="baseline"/>
        <name val="Calibri"/>
        <family val="2"/>
        <scheme val="none"/>
      </font>
      <fill>
        <patternFill patternType="solid">
          <fgColor indexed="64"/>
          <bgColor rgb="FFFFFAF6"/>
        </patternFill>
      </fill>
    </dxf>
    <dxf>
      <font>
        <strike val="0"/>
        <outline val="0"/>
        <shadow val="0"/>
        <u val="none"/>
        <vertAlign val="baseline"/>
        <name val="Calibri"/>
        <family val="2"/>
        <scheme val="none"/>
      </font>
      <fill>
        <patternFill patternType="solid">
          <fgColor indexed="64"/>
          <bgColor rgb="FFFFFAF6"/>
        </patternFill>
      </fill>
    </dxf>
    <dxf>
      <font>
        <b/>
        <i val="0"/>
        <color theme="1"/>
      </font>
      <fill>
        <patternFill>
          <bgColor theme="4" tint="0.59996337778862885"/>
        </patternFill>
      </fill>
    </dxf>
    <dxf>
      <font>
        <b/>
        <i val="0"/>
        <color theme="1"/>
      </font>
    </dxf>
    <dxf>
      <font>
        <color theme="3"/>
      </font>
      <fill>
        <patternFill>
          <bgColor theme="4" tint="0.79998168889431442"/>
        </patternFill>
      </fill>
    </dxf>
    <dxf>
      <font>
        <b/>
        <color theme="1"/>
      </font>
    </dxf>
    <dxf>
      <font>
        <b/>
        <i val="0"/>
        <color theme="3"/>
      </font>
      <fill>
        <patternFill>
          <bgColor theme="4" tint="0.59996337778862885"/>
        </patternFill>
      </fill>
      <border diagonalUp="0" diagonalDown="0">
        <left/>
        <right/>
        <top/>
        <bottom/>
        <vertical/>
        <horizontal/>
      </border>
    </dxf>
    <dxf>
      <font>
        <b/>
        <i val="0"/>
        <color theme="3"/>
      </font>
      <fill>
        <patternFill>
          <bgColor theme="4" tint="0.39994506668294322"/>
        </patternFill>
      </fill>
      <border diagonalUp="0" diagonalDown="0">
        <left/>
        <right/>
        <top/>
        <bottom/>
        <vertical/>
        <horizontal/>
      </border>
    </dxf>
    <dxf>
      <font>
        <color theme="1"/>
      </font>
      <border>
        <left/>
        <right/>
        <top/>
        <bottom/>
        <vertical/>
        <horizontal/>
      </border>
    </dxf>
  </dxfs>
  <tableStyles count="2" defaultTableStyle="Wedding Budget" defaultPivotStyle="PivotStyleLight16">
    <tableStyle name="Wedding Budget" pivot="0" count="4" xr9:uid="{00000000-0011-0000-FFFF-FFFF00000000}">
      <tableStyleElement type="wholeTable" dxfId="267"/>
      <tableStyleElement type="headerRow" dxfId="266"/>
      <tableStyleElement type="totalRow" dxfId="265"/>
      <tableStyleElement type="lastColumn" dxfId="264"/>
    </tableStyle>
    <tableStyle name="Wedding Budget Summary" pivot="0" count="3" xr9:uid="{00000000-0011-0000-FFFF-FFFF01000000}">
      <tableStyleElement type="wholeTable" dxfId="263"/>
      <tableStyleElement type="headerRow" dxfId="262"/>
      <tableStyleElement type="totalRow" dxfId="261"/>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EAEAEA"/>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C37D8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AF6"/>
      <color rgb="FFFEEEE4"/>
      <color rgb="FFF1EDEC"/>
      <color rgb="FFFF90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3</xdr:col>
      <xdr:colOff>342900</xdr:colOff>
      <xdr:row>0</xdr:row>
      <xdr:rowOff>127001</xdr:rowOff>
    </xdr:from>
    <xdr:to>
      <xdr:col>5</xdr:col>
      <xdr:colOff>1181100</xdr:colOff>
      <xdr:row>0</xdr:row>
      <xdr:rowOff>706121</xdr:rowOff>
    </xdr:to>
    <xdr:pic>
      <xdr:nvPicPr>
        <xdr:cNvPr id="2" name="Picture 1">
          <a:extLst>
            <a:ext uri="{FF2B5EF4-FFF2-40B4-BE49-F238E27FC236}">
              <a16:creationId xmlns:a16="http://schemas.microsoft.com/office/drawing/2014/main" id="{4E7E6F8A-70E0-B640-82FF-3EAA2BB46BBB}"/>
            </a:ext>
          </a:extLst>
        </xdr:cNvPr>
        <xdr:cNvPicPr>
          <a:picLocks noChangeAspect="1"/>
        </xdr:cNvPicPr>
      </xdr:nvPicPr>
      <xdr:blipFill>
        <a:blip xmlns:r="http://schemas.openxmlformats.org/officeDocument/2006/relationships" r:embed="rId1"/>
        <a:stretch>
          <a:fillRect/>
        </a:stretch>
      </xdr:blipFill>
      <xdr:spPr>
        <a:xfrm>
          <a:off x="1054100" y="127001"/>
          <a:ext cx="3860800" cy="57912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0000000}" name="BudgetSummaryTable" displayName="BudgetSummaryTable" ref="C6:F17" totalsRowCount="1" headerRowDxfId="260" dataDxfId="259" totalsRowDxfId="258" totalsRowCellStyle="Total">
  <autoFilter ref="C6:F16" xr:uid="{00000000-0009-0000-0100-00000B000000}"/>
  <tableColumns count="4">
    <tableColumn id="1" xr3:uid="{00000000-0010-0000-0000-000001000000}" name="CATEGORY" totalsRowLabel="Total Expenses" dataDxfId="257" totalsRowDxfId="256" dataCellStyle="Normal"/>
    <tableColumn id="2" xr3:uid="{00000000-0010-0000-0000-000002000000}" name="ESTIMATED" totalsRowFunction="sum" dataDxfId="255" totalsRowDxfId="254" dataCellStyle="20% - Accent1"/>
    <tableColumn id="3" xr3:uid="{00000000-0010-0000-0000-000003000000}" name="ACTUAL" totalsRowFunction="sum" dataDxfId="253" totalsRowDxfId="252" dataCellStyle="20% - Accent1"/>
    <tableColumn id="4" xr3:uid="{00000000-0010-0000-0000-000004000000}" name="OVER/UNDER" totalsRowFunction="sum" dataDxfId="251" totalsRowDxfId="250" dataCellStyle="20% - Accent1">
      <calculatedColumnFormula>BudgetSummaryTable[[#This Row],[ESTIMATED]]-BudgetSummaryTable[[#This Row],[ACTUAL]]</calculatedColumnFormula>
    </tableColumn>
  </tableColumns>
  <tableStyleInfo name="Wedding Budget Summary" showFirstColumn="1" showLastColumn="0" showRowStripes="0" showColumnStripes="0"/>
  <extLst>
    <ext xmlns:x14="http://schemas.microsoft.com/office/spreadsheetml/2009/9/main" uri="{504A1905-F514-4f6f-8877-14C23A59335A}">
      <x14:table altText="Wedding Budget Summary table" altTextSummary="Table summarizing all category expenses"/>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tblTravel" displayName="tblTravel" ref="B31:L33" totalsRowCount="1" headerRowDxfId="49" dataDxfId="48" totalsRowDxfId="47">
  <autoFilter ref="B31:L32" xr:uid="{00000000-0009-0000-0100-000014000000}">
    <filterColumn colId="0" hiddenButton="1"/>
    <filterColumn colId="1" hiddenButton="1"/>
    <filterColumn colId="2" hiddenButton="1"/>
    <filterColumn colId="3" hiddenButton="1"/>
  </autoFilter>
  <tableColumns count="11">
    <tableColumn id="1" xr3:uid="{00000000-0010-0000-0900-000001000000}" name="CATEGORY" totalsRowLabel="Travel/Transportation Total" dataDxfId="46" totalsRowDxfId="45"/>
    <tableColumn id="2" xr3:uid="{00000000-0010-0000-0900-000002000000}" name="ESTIMATED COST" totalsRowFunction="sum" dataDxfId="44" totalsRowDxfId="43"/>
    <tableColumn id="3" xr3:uid="{00000000-0010-0000-0900-000003000000}" name="ACTUAL" totalsRowFunction="sum" dataDxfId="42" totalsRowDxfId="41"/>
    <tableColumn id="4" xr3:uid="{00000000-0010-0000-0900-000004000000}" name="OVER/UNDER" totalsRowFunction="sum" dataDxfId="40" totalsRowDxfId="39">
      <calculatedColumnFormula>'Decoration-Flowers-Gifts-Travel'!$C32-'Decoration-Flowers-Gifts-Travel'!$D32</calculatedColumnFormula>
    </tableColumn>
    <tableColumn id="5" xr3:uid="{00000000-0010-0000-0900-000005000000}" name="Who's Responsible" dataDxfId="38" totalsRowDxfId="37"/>
    <tableColumn id="6" xr3:uid="{00000000-0010-0000-0900-000006000000}" name="Due by:" dataDxfId="36" totalsRowDxfId="35"/>
    <tableColumn id="7" xr3:uid="{00000000-0010-0000-0900-000007000000}" name="Paid so far:" dataDxfId="34" totalsRowDxfId="33"/>
    <tableColumn id="8" xr3:uid="{00000000-0010-0000-0900-000008000000}" name="Partner #1 Paid" dataDxfId="32" totalsRowDxfId="31"/>
    <tableColumn id="9" xr3:uid="{00000000-0010-0000-0900-000009000000}" name="Partner #2 Paid" dataDxfId="30" totalsRowDxfId="29"/>
    <tableColumn id="10" xr3:uid="{7361ECAE-CEF4-A547-BB9B-0D249C145437}" name="Amount each" dataDxfId="28" totalsRowDxfId="27"/>
    <tableColumn id="11" xr3:uid="{C0FD3B7E-2C0F-9B4B-85DC-DEB28164AB83}" name="Notes:" dataDxfId="26" totalsRowDxfId="25"/>
  </tableColumns>
  <tableStyleInfo name="Wedding Budget" showFirstColumn="0" showLastColumn="0" showRowStripes="1" showColumnStripes="0"/>
  <extLst>
    <ext xmlns:x14="http://schemas.microsoft.com/office/spreadsheetml/2009/9/main" uri="{504A1905-F514-4f6f-8877-14C23A59335A}">
      <x14:table altText="Travel/Transportation" altTextSummary="This section outlines the estimated and actual cost for travel and transportation such as parking, taxis, limousines, etc."/>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A000000}" name="tblOtherExp" displayName="tblOtherExp" ref="B36:L45" totalsRowCount="1" headerRowDxfId="24" dataDxfId="23" totalsRowDxfId="22">
  <autoFilter ref="B36:L44" xr:uid="{00000000-0009-0000-0100-000015000000}">
    <filterColumn colId="0" hiddenButton="1"/>
    <filterColumn colId="1" hiddenButton="1"/>
    <filterColumn colId="2" hiddenButton="1"/>
    <filterColumn colId="3" hiddenButton="1"/>
  </autoFilter>
  <tableColumns count="11">
    <tableColumn id="1" xr3:uid="{00000000-0010-0000-0A00-000001000000}" name="CATEGORY" totalsRowLabel="Other Expenses Total" dataDxfId="21" totalsRowDxfId="20"/>
    <tableColumn id="2" xr3:uid="{00000000-0010-0000-0A00-000002000000}" name="ESTIMATED COST" totalsRowFunction="sum" dataDxfId="19" totalsRowDxfId="18"/>
    <tableColumn id="3" xr3:uid="{00000000-0010-0000-0A00-000003000000}" name="ACTUAL" totalsRowFunction="sum" dataDxfId="17" totalsRowDxfId="16"/>
    <tableColumn id="4" xr3:uid="{00000000-0010-0000-0A00-000004000000}" name="OVER/UNDER" totalsRowFunction="sum" dataDxfId="15" totalsRowDxfId="14">
      <calculatedColumnFormula>'Decoration-Flowers-Gifts-Travel'!$C37-'Decoration-Flowers-Gifts-Travel'!$D37</calculatedColumnFormula>
    </tableColumn>
    <tableColumn id="5" xr3:uid="{00000000-0010-0000-0A00-000005000000}" name="Who's Responsible" dataDxfId="13" totalsRowDxfId="12"/>
    <tableColumn id="6" xr3:uid="{00000000-0010-0000-0A00-000006000000}" name="Due by:" dataDxfId="11" totalsRowDxfId="10"/>
    <tableColumn id="7" xr3:uid="{00000000-0010-0000-0A00-000007000000}" name="Paid so far:" dataDxfId="9" totalsRowDxfId="8"/>
    <tableColumn id="8" xr3:uid="{00000000-0010-0000-0A00-000008000000}" name="Partner #1 Paid" dataDxfId="7" totalsRowDxfId="6"/>
    <tableColumn id="9" xr3:uid="{00000000-0010-0000-0A00-000009000000}" name="Partner #2 Paid" dataDxfId="5" totalsRowDxfId="4"/>
    <tableColumn id="10" xr3:uid="{E4A01781-215E-344C-A9EE-ED531EA5AEAF}" name="Amount each" dataDxfId="3" totalsRowDxfId="2"/>
    <tableColumn id="11" xr3:uid="{A82C325C-7ED5-D94B-A189-AF2E526B2CF3}" name="Notes:" dataDxfId="1" totalsRowDxfId="0"/>
  </tableColumns>
  <tableStyleInfo name="Wedding Budget" showFirstColumn="0" showLastColumn="0" showRowStripes="1" showColumnStripes="0"/>
  <extLst>
    <ext xmlns:x14="http://schemas.microsoft.com/office/spreadsheetml/2009/9/main" uri="{504A1905-F514-4f6f-8877-14C23A59335A}">
      <x14:table altText="Other Expenses" altTextSummary="This section outlines the estimated and actual cost for other expenses not already outlined in this workbook. Expenses include but are not limited to the ceremony site, rehearsal dinner, brunches, etc."/>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1000000}" name="tblApparel" displayName="tblApparel" ref="B2:L27" totalsRowCount="1" headerRowDxfId="249" dataDxfId="248" totalsRowDxfId="247">
  <autoFilter ref="B2:L26" xr:uid="{00000000-0009-0000-0100-00000C000000}">
    <filterColumn colId="0" hiddenButton="1"/>
    <filterColumn colId="1" hiddenButton="1"/>
    <filterColumn colId="2" hiddenButton="1"/>
    <filterColumn colId="3" hiddenButton="1"/>
  </autoFilter>
  <tableColumns count="11">
    <tableColumn id="1" xr3:uid="{00000000-0010-0000-0100-000001000000}" name="CATEGORY" totalsRowLabel="Apparel Total" dataDxfId="246" totalsRowDxfId="245"/>
    <tableColumn id="2" xr3:uid="{00000000-0010-0000-0100-000002000000}" name="ESTIMATED COST" totalsRowFunction="sum" dataDxfId="244" totalsRowDxfId="243"/>
    <tableColumn id="3" xr3:uid="{00000000-0010-0000-0100-000003000000}" name="ACTUAL" totalsRowFunction="sum" dataDxfId="242" totalsRowDxfId="241"/>
    <tableColumn id="4" xr3:uid="{00000000-0010-0000-0100-000004000000}" name="OVER/UNDER" totalsRowFunction="sum" dataDxfId="240" totalsRowDxfId="239">
      <calculatedColumnFormula>'Apparel-Reception-Music-Pics'!$C3-'Apparel-Reception-Music-Pics'!$D3</calculatedColumnFormula>
    </tableColumn>
    <tableColumn id="5" xr3:uid="{00000000-0010-0000-0100-000005000000}" name="Who's Responsible " dataDxfId="238" totalsRowDxfId="237"/>
    <tableColumn id="8" xr3:uid="{00000000-0010-0000-0100-000008000000}" name="Due by:" dataDxfId="236" totalsRowDxfId="235"/>
    <tableColumn id="6" xr3:uid="{00000000-0010-0000-0100-000006000000}" name="Paid so far:" dataDxfId="234" totalsRowDxfId="233"/>
    <tableColumn id="7" xr3:uid="{00000000-0010-0000-0100-000007000000}" name="Partner #1 Paid" dataDxfId="232" totalsRowDxfId="231"/>
    <tableColumn id="9" xr3:uid="{00000000-0010-0000-0100-000009000000}" name="Partner #2 Paid" dataDxfId="230" totalsRowDxfId="229"/>
    <tableColumn id="10" xr3:uid="{00000000-0010-0000-0100-00000A000000}" name="Amount each" dataDxfId="228" totalsRowDxfId="227"/>
    <tableColumn id="11" xr3:uid="{F922BFE6-3A96-AF49-8983-9874637A4A0D}" name="Notes:" dataDxfId="226" totalsRowDxfId="225"/>
  </tableColumns>
  <tableStyleInfo name="Wedding Budge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2000000}" name="tblReception" displayName="tblReception" ref="B30:L39" totalsRowCount="1" headerRowDxfId="224" dataDxfId="223" totalsRowDxfId="222">
  <autoFilter ref="B30:L38" xr:uid="{00000000-0009-0000-0100-00000D000000}">
    <filterColumn colId="0" hiddenButton="1"/>
    <filterColumn colId="1" hiddenButton="1"/>
    <filterColumn colId="2" hiddenButton="1"/>
    <filterColumn colId="3" hiddenButton="1"/>
  </autoFilter>
  <tableColumns count="11">
    <tableColumn id="1" xr3:uid="{00000000-0010-0000-0200-000001000000}" name="CATEGORY" totalsRowLabel="Reception Total" dataDxfId="221" totalsRowDxfId="220"/>
    <tableColumn id="2" xr3:uid="{00000000-0010-0000-0200-000002000000}" name="ESTIMATED COST" totalsRowFunction="sum" dataDxfId="219" totalsRowDxfId="218"/>
    <tableColumn id="3" xr3:uid="{00000000-0010-0000-0200-000003000000}" name="ACTUAL" totalsRowFunction="sum" dataDxfId="217" totalsRowDxfId="216"/>
    <tableColumn id="4" xr3:uid="{00000000-0010-0000-0200-000004000000}" name="OVER/UNDER" totalsRowFunction="sum" dataDxfId="215" totalsRowDxfId="214">
      <calculatedColumnFormula>'Apparel-Reception-Music-Pics'!$C31-'Apparel-Reception-Music-Pics'!$D31</calculatedColumnFormula>
    </tableColumn>
    <tableColumn id="5" xr3:uid="{00000000-0010-0000-0200-000005000000}" name="Who's Responsible" dataDxfId="213" totalsRowDxfId="212"/>
    <tableColumn id="6" xr3:uid="{00000000-0010-0000-0200-000006000000}" name="Due by:" dataDxfId="211" totalsRowDxfId="210"/>
    <tableColumn id="7" xr3:uid="{00000000-0010-0000-0200-000007000000}" name="Paid so far:" dataDxfId="209" totalsRowDxfId="208"/>
    <tableColumn id="8" xr3:uid="{00000000-0010-0000-0200-000008000000}" name="Partner #1 Paid" dataDxfId="207" totalsRowDxfId="206"/>
    <tableColumn id="9" xr3:uid="{00000000-0010-0000-0200-000009000000}" name="Partner #2 Paid" dataDxfId="205" totalsRowDxfId="204"/>
    <tableColumn id="10" xr3:uid="{00000000-0010-0000-0200-00000A000000}" name="Amount each" dataDxfId="203" totalsRowDxfId="202"/>
    <tableColumn id="11" xr3:uid="{00E40D4C-6EFF-6B4D-A166-36BCE444BC14}" name="Notes:" dataDxfId="201" totalsRowDxfId="200"/>
  </tableColumns>
  <tableStyleInfo name="Wedding Budget" showFirstColumn="0" showLastColumn="0" showRowStripes="1" showColumnStripes="0"/>
  <extLst>
    <ext xmlns:x14="http://schemas.microsoft.com/office/spreadsheetml/2009/9/main" uri="{504A1905-F514-4f6f-8877-14C23A59335A}">
      <x14:table altText="Reception" altTextSummary="This section outlines the estimated and actual cost for the reception and includes room or hall fees, tables, chairs, linens, cake, staff, food, and gratuity. "/>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3000000}" name="tblMusic" displayName="tblMusic" ref="B43:L46" totalsRowCount="1" headerRowDxfId="199" dataDxfId="198" totalsRowDxfId="197">
  <autoFilter ref="B43:L45" xr:uid="{00000000-0009-0000-0100-00000E000000}">
    <filterColumn colId="0" hiddenButton="1"/>
    <filterColumn colId="1" hiddenButton="1"/>
    <filterColumn colId="2" hiddenButton="1"/>
    <filterColumn colId="3" hiddenButton="1"/>
  </autoFilter>
  <tableColumns count="11">
    <tableColumn id="1" xr3:uid="{00000000-0010-0000-0300-000001000000}" name="CATEGORY" totalsRowLabel="Music/Entertainment Total" dataDxfId="196" totalsRowDxfId="195"/>
    <tableColumn id="2" xr3:uid="{00000000-0010-0000-0300-000002000000}" name="ESTIMATED COST" totalsRowFunction="sum" dataDxfId="194" totalsRowDxfId="193"/>
    <tableColumn id="3" xr3:uid="{00000000-0010-0000-0300-000003000000}" name="ACTUAL" totalsRowFunction="sum" dataDxfId="192" totalsRowDxfId="191"/>
    <tableColumn id="4" xr3:uid="{00000000-0010-0000-0300-000004000000}" name="OVER/UNDER" totalsRowFunction="sum" dataDxfId="190" totalsRowDxfId="189">
      <calculatedColumnFormula>'Apparel-Reception-Music-Pics'!$C44-'Apparel-Reception-Music-Pics'!$D44</calculatedColumnFormula>
    </tableColumn>
    <tableColumn id="5" xr3:uid="{00000000-0010-0000-0300-000005000000}" name="Who's responsible" dataDxfId="188" totalsRowDxfId="187"/>
    <tableColumn id="6" xr3:uid="{00000000-0010-0000-0300-000006000000}" name="Due by:" dataDxfId="186" totalsRowDxfId="185"/>
    <tableColumn id="7" xr3:uid="{00000000-0010-0000-0300-000007000000}" name="Paid so far:" dataDxfId="184" totalsRowDxfId="183"/>
    <tableColumn id="8" xr3:uid="{00000000-0010-0000-0300-000008000000}" name="Partner #1 Paid" dataDxfId="182" totalsRowDxfId="181"/>
    <tableColumn id="9" xr3:uid="{00000000-0010-0000-0300-000009000000}" name="Partner #2 Paid" dataDxfId="180" totalsRowDxfId="179"/>
    <tableColumn id="10" xr3:uid="{00000000-0010-0000-0300-00000A000000}" name="Amount each" dataDxfId="178" totalsRowDxfId="177"/>
    <tableColumn id="11" xr3:uid="{B6FEE2E2-F251-C847-AB08-2EF655311A06}" name="Notes:" dataDxfId="176" totalsRowDxfId="175"/>
  </tableColumns>
  <tableStyleInfo name="Wedding Budget"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4000000}" name="tblPrinting" displayName="tblPrinting" ref="B49:L59" totalsRowCount="1" headerRowDxfId="174" dataDxfId="173" totalsRowDxfId="172">
  <autoFilter ref="B49:L58" xr:uid="{00000000-0009-0000-0100-00000F000000}"/>
  <tableColumns count="11">
    <tableColumn id="1" xr3:uid="{00000000-0010-0000-0400-000001000000}" name="CATEGORY" totalsRowLabel="Printing /Stationery Total" dataDxfId="171" totalsRowDxfId="170"/>
    <tableColumn id="2" xr3:uid="{00000000-0010-0000-0400-000002000000}" name="ESTIMATED COST" totalsRowFunction="sum" dataDxfId="169" totalsRowDxfId="168"/>
    <tableColumn id="3" xr3:uid="{00000000-0010-0000-0400-000003000000}" name="ACTUAL" totalsRowFunction="sum" dataDxfId="167" totalsRowDxfId="166"/>
    <tableColumn id="4" xr3:uid="{00000000-0010-0000-0400-000004000000}" name="OVER/UNDER" totalsRowFunction="sum" dataDxfId="165" totalsRowDxfId="164">
      <calculatedColumnFormula>'Apparel-Reception-Music-Pics'!$C50-'Apparel-Reception-Music-Pics'!$D50</calculatedColumnFormula>
    </tableColumn>
    <tableColumn id="5" xr3:uid="{00000000-0010-0000-0400-000005000000}" name="Who's Responsible" dataDxfId="163" totalsRowDxfId="162"/>
    <tableColumn id="6" xr3:uid="{00000000-0010-0000-0400-000006000000}" name="Due by:" dataDxfId="161" totalsRowDxfId="160"/>
    <tableColumn id="7" xr3:uid="{00000000-0010-0000-0400-000007000000}" name="Paid so far:" dataDxfId="159" totalsRowDxfId="158"/>
    <tableColumn id="8" xr3:uid="{00000000-0010-0000-0400-000008000000}" name="Partner #1 Paid" dataDxfId="157" totalsRowDxfId="156"/>
    <tableColumn id="9" xr3:uid="{00000000-0010-0000-0400-000009000000}" name="Partner #2 Paid" dataDxfId="155" totalsRowDxfId="154"/>
    <tableColumn id="10" xr3:uid="{00000000-0010-0000-0400-00000A000000}" name="Amount each" dataDxfId="153" totalsRowDxfId="152"/>
    <tableColumn id="11" xr3:uid="{DF0C0F7E-2698-0A4C-B9A6-C3335BFA3D71}" name="Notes:" dataDxfId="151" totalsRowDxfId="150"/>
  </tableColumns>
  <tableStyleInfo name="Wedding Budget" showFirstColumn="0" showLastColumn="0" showRowStripes="1" showColumnStripes="0"/>
  <extLst>
    <ext xmlns:x14="http://schemas.microsoft.com/office/spreadsheetml/2009/9/main" uri="{504A1905-F514-4f6f-8877-14C23A59335A}">
      <x14:table altText="Printing/Stationary" altTextSummary="This section outlines the estimated and actual cost for printing and stationary such as the invitations, announcements, thank-you cards and guest book."/>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5000000}" name="tblPhotography" displayName="tblPhotography" ref="B62:L68" totalsRowCount="1" headerRowDxfId="149" dataDxfId="148" totalsRowDxfId="147">
  <autoFilter ref="B62:L67" xr:uid="{00000000-0009-0000-0100-000010000000}">
    <filterColumn colId="0" hiddenButton="1"/>
    <filterColumn colId="1" hiddenButton="1"/>
    <filterColumn colId="2" hiddenButton="1"/>
    <filterColumn colId="3" hiddenButton="1"/>
  </autoFilter>
  <tableColumns count="11">
    <tableColumn id="1" xr3:uid="{00000000-0010-0000-0500-000001000000}" name="CATEGORY" totalsRowLabel="Photography Total" dataDxfId="146" totalsRowDxfId="145"/>
    <tableColumn id="2" xr3:uid="{00000000-0010-0000-0500-000002000000}" name="ESTIMATED COST" totalsRowFunction="sum" dataDxfId="144" totalsRowDxfId="143"/>
    <tableColumn id="3" xr3:uid="{00000000-0010-0000-0500-000003000000}" name="ACTUAL" totalsRowFunction="sum" dataDxfId="142" totalsRowDxfId="141"/>
    <tableColumn id="4" xr3:uid="{00000000-0010-0000-0500-000004000000}" name="OVER/UNDER" totalsRowFunction="sum" dataDxfId="140" totalsRowDxfId="139">
      <calculatedColumnFormula>'Apparel-Reception-Music-Pics'!$C63-'Apparel-Reception-Music-Pics'!$D63</calculatedColumnFormula>
    </tableColumn>
    <tableColumn id="5" xr3:uid="{00000000-0010-0000-0500-000005000000}" name="Who's Responsible" dataDxfId="138" totalsRowDxfId="137"/>
    <tableColumn id="6" xr3:uid="{00000000-0010-0000-0500-000006000000}" name="Due by:" dataDxfId="136" totalsRowDxfId="135"/>
    <tableColumn id="7" xr3:uid="{00000000-0010-0000-0500-000007000000}" name="Paid so far:" dataDxfId="134" totalsRowDxfId="133"/>
    <tableColumn id="8" xr3:uid="{00000000-0010-0000-0500-000008000000}" name="Partner #1 Paid" dataDxfId="132" totalsRowDxfId="131"/>
    <tableColumn id="9" xr3:uid="{00000000-0010-0000-0500-000009000000}" name="Partner #2 Paid" dataDxfId="130" totalsRowDxfId="129"/>
    <tableColumn id="10" xr3:uid="{00000000-0010-0000-0500-00000A000000}" name="Amount each" dataDxfId="128" totalsRowDxfId="127"/>
    <tableColumn id="11" xr3:uid="{EB73E270-0AC3-A049-BAEE-3B1880583B24}" name="Notes:" dataDxfId="126" totalsRowDxfId="125"/>
  </tableColumns>
  <tableStyleInfo name="Wedding Budget"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6000000}" name="tblDecorations" displayName="tblDecorations" ref="B2:L8" totalsRowCount="1" headerRowDxfId="124" dataDxfId="123" totalsRowDxfId="122">
  <autoFilter ref="B2:L7" xr:uid="{00000000-0009-0000-0100-000011000000}">
    <filterColumn colId="0" hiddenButton="1"/>
    <filterColumn colId="1" hiddenButton="1"/>
    <filterColumn colId="2" hiddenButton="1"/>
    <filterColumn colId="3" hiddenButton="1"/>
  </autoFilter>
  <tableColumns count="11">
    <tableColumn id="1" xr3:uid="{00000000-0010-0000-0600-000001000000}" name="CATEGORY" totalsRowLabel="Decorations Total" dataDxfId="121" totalsRowDxfId="120"/>
    <tableColumn id="2" xr3:uid="{00000000-0010-0000-0600-000002000000}" name="ESTIMATED COST" totalsRowFunction="sum" dataDxfId="119" totalsRowDxfId="118"/>
    <tableColumn id="3" xr3:uid="{00000000-0010-0000-0600-000003000000}" name="ACTUAL" totalsRowFunction="sum" dataDxfId="117" totalsRowDxfId="116"/>
    <tableColumn id="4" xr3:uid="{00000000-0010-0000-0600-000004000000}" name="OVER/UNDER" totalsRowFunction="sum" dataDxfId="115" totalsRowDxfId="114">
      <calculatedColumnFormula>'Decoration-Flowers-Gifts-Travel'!$C3-'Decoration-Flowers-Gifts-Travel'!$D3</calculatedColumnFormula>
    </tableColumn>
    <tableColumn id="5" xr3:uid="{00000000-0010-0000-0600-000005000000}" name="Who's Responsible" dataDxfId="113" totalsRowDxfId="112"/>
    <tableColumn id="6" xr3:uid="{00000000-0010-0000-0600-000006000000}" name="Due by:" dataDxfId="111" totalsRowDxfId="110"/>
    <tableColumn id="7" xr3:uid="{00000000-0010-0000-0600-000007000000}" name="Paid so far:" dataDxfId="109" totalsRowDxfId="108"/>
    <tableColumn id="8" xr3:uid="{00000000-0010-0000-0600-000008000000}" name="Partner #1 Paid" dataDxfId="107" totalsRowDxfId="106"/>
    <tableColumn id="9" xr3:uid="{00000000-0010-0000-0600-000009000000}" name="Partner #2 Paid" dataDxfId="105" totalsRowDxfId="104"/>
    <tableColumn id="10" xr3:uid="{CEE6F9BD-9B60-0440-9BBF-5286086D8DEA}" name="Amount each" dataDxfId="103" totalsRowDxfId="102"/>
    <tableColumn id="11" xr3:uid="{64D4590B-35BC-6B4B-BE20-3DC75E000F06}" name="Notes:" dataDxfId="101" totalsRowDxfId="100"/>
  </tableColumns>
  <tableStyleInfo name="Wedding Budget" showFirstColumn="0" showLastColumn="0" showRowStripes="1" showColumnStripes="0"/>
  <extLst>
    <ext xmlns:x14="http://schemas.microsoft.com/office/spreadsheetml/2009/9/main" uri="{504A1905-F514-4f6f-8877-14C23A59335A}">
      <x14:table altText="Decorations" altTextSummary="This section outlines the estimated and actual cost for Decorations, such as lighting, candles, center pieces and balloons."/>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7000000}" name="tblFlowers" displayName="tblFlowers" ref="B12:L19" totalsRowCount="1" headerRowDxfId="99" dataDxfId="98" totalsRowDxfId="97">
  <autoFilter ref="B12:L18" xr:uid="{00000000-0009-0000-0100-000012000000}">
    <filterColumn colId="0" hiddenButton="1"/>
    <filterColumn colId="1" hiddenButton="1"/>
    <filterColumn colId="2" hiddenButton="1"/>
    <filterColumn colId="3" hiddenButton="1"/>
  </autoFilter>
  <tableColumns count="11">
    <tableColumn id="1" xr3:uid="{00000000-0010-0000-0700-000001000000}" name="CATEGORY" totalsRowLabel="Flowers Total" dataDxfId="96" totalsRowDxfId="95"/>
    <tableColumn id="2" xr3:uid="{00000000-0010-0000-0700-000002000000}" name="ESTIMATED COST" totalsRowFunction="sum" dataDxfId="94" totalsRowDxfId="93"/>
    <tableColumn id="3" xr3:uid="{00000000-0010-0000-0700-000003000000}" name="ACTUAL" totalsRowFunction="sum" dataDxfId="92" totalsRowDxfId="91"/>
    <tableColumn id="4" xr3:uid="{00000000-0010-0000-0700-000004000000}" name="OVER/UNDER" totalsRowFunction="sum" dataDxfId="90" totalsRowDxfId="89">
      <calculatedColumnFormula>'Decoration-Flowers-Gifts-Travel'!$C13-'Decoration-Flowers-Gifts-Travel'!$D13</calculatedColumnFormula>
    </tableColumn>
    <tableColumn id="5" xr3:uid="{00000000-0010-0000-0700-000005000000}" name="Who's Responsible" dataDxfId="88" totalsRowDxfId="87"/>
    <tableColumn id="6" xr3:uid="{00000000-0010-0000-0700-000006000000}" name="Due by:" dataDxfId="86" totalsRowDxfId="85"/>
    <tableColumn id="7" xr3:uid="{00000000-0010-0000-0700-000007000000}" name="Paid so far:" dataDxfId="84" totalsRowDxfId="83"/>
    <tableColumn id="8" xr3:uid="{00000000-0010-0000-0700-000008000000}" name="Partner #1 Paid" dataDxfId="82" totalsRowDxfId="81"/>
    <tableColumn id="9" xr3:uid="{00000000-0010-0000-0700-000009000000}" name="Partner #2 Paid" dataDxfId="80" totalsRowDxfId="79"/>
    <tableColumn id="10" xr3:uid="{024BD354-496C-3F42-969E-5B307CCC1502}" name="Amount each" dataDxfId="78" totalsRowDxfId="77"/>
    <tableColumn id="11" xr3:uid="{450F6E1B-4086-E844-B693-E093DB7F7A54}" name="Notes:" dataDxfId="76" totalsRowDxfId="75"/>
  </tableColumns>
  <tableStyleInfo name="Wedding Budget"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8000000}" name="tblGifts" displayName="tblGifts" ref="B22:L28" totalsRowCount="1" headerRowDxfId="74" dataDxfId="73" totalsRowDxfId="72">
  <autoFilter ref="B22:L27" xr:uid="{00000000-0009-0000-0100-000013000000}">
    <filterColumn colId="0" hiddenButton="1"/>
    <filterColumn colId="1" hiddenButton="1"/>
    <filterColumn colId="2" hiddenButton="1"/>
    <filterColumn colId="3" hiddenButton="1"/>
  </autoFilter>
  <tableColumns count="11">
    <tableColumn id="1" xr3:uid="{00000000-0010-0000-0800-000001000000}" name="CATEGORY" totalsRowLabel="Gifts Total" dataDxfId="71" totalsRowDxfId="70"/>
    <tableColumn id="2" xr3:uid="{00000000-0010-0000-0800-000002000000}" name="ESTIMATED COST" totalsRowFunction="sum" dataDxfId="69" totalsRowDxfId="68"/>
    <tableColumn id="3" xr3:uid="{00000000-0010-0000-0800-000003000000}" name="ACTUAL" totalsRowFunction="sum" dataDxfId="67" totalsRowDxfId="66"/>
    <tableColumn id="4" xr3:uid="{00000000-0010-0000-0800-000004000000}" name="OVER/UNDER" totalsRowFunction="sum" dataDxfId="65" totalsRowDxfId="64">
      <calculatedColumnFormula>'Decoration-Flowers-Gifts-Travel'!$C23-'Decoration-Flowers-Gifts-Travel'!$D23</calculatedColumnFormula>
    </tableColumn>
    <tableColumn id="5" xr3:uid="{00000000-0010-0000-0800-000005000000}" name="Who's Responsible" dataDxfId="63" totalsRowDxfId="62"/>
    <tableColumn id="6" xr3:uid="{00000000-0010-0000-0800-000006000000}" name="Due by:" dataDxfId="61" totalsRowDxfId="60"/>
    <tableColumn id="7" xr3:uid="{00000000-0010-0000-0800-000007000000}" name="Paid so far:" dataDxfId="59" totalsRowDxfId="58"/>
    <tableColumn id="8" xr3:uid="{00000000-0010-0000-0800-000008000000}" name="Partner #1 Paid" dataDxfId="57" totalsRowDxfId="56"/>
    <tableColumn id="9" xr3:uid="{00000000-0010-0000-0800-000009000000}" name="Partner #2 Paid" dataDxfId="55" totalsRowDxfId="54"/>
    <tableColumn id="10" xr3:uid="{41B5FB65-2912-564C-8D4D-BBA995AA5767}" name="Amount each" dataDxfId="53" totalsRowDxfId="52"/>
    <tableColumn id="11" xr3:uid="{3AB94633-799B-B246-9374-4D57FA0DB7BC}" name="Notes:" dataDxfId="51" totalsRowDxfId="50"/>
  </tableColumns>
  <tableStyleInfo name="Wedding Budget" showFirstColumn="0" showLastColumn="0" showRowStripes="1" showColumnStripes="0"/>
  <extLst>
    <ext xmlns:x14="http://schemas.microsoft.com/office/spreadsheetml/2009/9/main" uri="{504A1905-F514-4f6f-8877-14C23A59335A}">
      <x14:table altText="Gifts" altTextSummary="This section outlines the estimated and actual cost for gifts for the attendants, parents, spouse-to-be, and other recipients."/>
    </ext>
  </extLst>
</table>
</file>

<file path=xl/theme/theme1.xml><?xml version="1.0" encoding="utf-8"?>
<a:theme xmlns:a="http://schemas.openxmlformats.org/drawingml/2006/main" name="Wedding">
  <a:themeElements>
    <a:clrScheme name="Wedding">
      <a:dk1>
        <a:sysClr val="windowText" lastClr="000000"/>
      </a:dk1>
      <a:lt1>
        <a:sysClr val="window" lastClr="FFFFFF"/>
      </a:lt1>
      <a:dk2>
        <a:srgbClr val="142836"/>
      </a:dk2>
      <a:lt2>
        <a:srgbClr val="F0F0F0"/>
      </a:lt2>
      <a:accent1>
        <a:srgbClr val="72CD9F"/>
      </a:accent1>
      <a:accent2>
        <a:srgbClr val="B6CA72"/>
      </a:accent2>
      <a:accent3>
        <a:srgbClr val="CEA273"/>
      </a:accent3>
      <a:accent4>
        <a:srgbClr val="F5A54C"/>
      </a:accent4>
      <a:accent5>
        <a:srgbClr val="CDAFDF"/>
      </a:accent5>
      <a:accent6>
        <a:srgbClr val="DB6D78"/>
      </a:accent6>
      <a:hlink>
        <a:srgbClr val="739BD4"/>
      </a:hlink>
      <a:folHlink>
        <a:srgbClr val="CDAFDF"/>
      </a:folHlink>
    </a:clrScheme>
    <a:fontScheme name="Cambria">
      <a:maj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 Id="rId5" Type="http://schemas.openxmlformats.org/officeDocument/2006/relationships/table" Target="../tables/table6.xml"/><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table" Target="../tables/table7.xml"/><Relationship Id="rId5" Type="http://schemas.openxmlformats.org/officeDocument/2006/relationships/table" Target="../tables/table11.xml"/><Relationship Id="rId4"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F79E4-1EC3-5040-A573-F892F61CC50A}">
  <sheetPr>
    <tabColor theme="4"/>
    <pageSetUpPr autoPageBreaks="0" fitToPage="1"/>
  </sheetPr>
  <dimension ref="B1:H50"/>
  <sheetViews>
    <sheetView showGridLines="0" tabSelected="1" zoomScaleNormal="100" zoomScaleSheetLayoutView="50" workbookViewId="0">
      <selection activeCell="E27" sqref="E27"/>
    </sheetView>
  </sheetViews>
  <sheetFormatPr baseColWidth="10" defaultColWidth="8.83203125" defaultRowHeight="13" x14ac:dyDescent="0.15"/>
  <cols>
    <col min="1" max="1" width="8.83203125" style="1"/>
    <col min="2" max="3" width="4.6640625" style="1" customWidth="1"/>
    <col min="4" max="4" width="19.83203125" style="1" customWidth="1"/>
    <col min="5" max="6" width="19.83203125" style="4" customWidth="1"/>
    <col min="7" max="7" width="4.6640625" style="4" customWidth="1"/>
    <col min="8" max="8" width="4.6640625" style="1" customWidth="1"/>
    <col min="9" max="16384" width="8.83203125" style="1"/>
  </cols>
  <sheetData>
    <row r="1" spans="2:8" ht="68" customHeight="1" x14ac:dyDescent="0.15"/>
    <row r="2" spans="2:8" s="3" customFormat="1" ht="23" customHeight="1" x14ac:dyDescent="0.2">
      <c r="B2" s="18"/>
      <c r="C2" s="18"/>
      <c r="D2" s="19"/>
      <c r="E2" s="45" t="s">
        <v>111</v>
      </c>
      <c r="F2" s="18"/>
      <c r="G2" s="18"/>
      <c r="H2" s="18"/>
    </row>
    <row r="3" spans="2:8" s="3" customFormat="1" ht="23" customHeight="1" x14ac:dyDescent="0.2">
      <c r="B3" s="18"/>
      <c r="C3" s="18"/>
      <c r="D3" s="19"/>
      <c r="E3" s="44" t="s">
        <v>109</v>
      </c>
      <c r="F3" s="18"/>
      <c r="G3" s="18"/>
      <c r="H3" s="18"/>
    </row>
    <row r="4" spans="2:8" ht="30.75" customHeight="1" x14ac:dyDescent="0.2">
      <c r="B4" s="20"/>
      <c r="C4" s="20"/>
      <c r="D4" s="21"/>
      <c r="E4" s="46" t="s">
        <v>110</v>
      </c>
      <c r="F4" s="18"/>
      <c r="G4" s="22"/>
      <c r="H4" s="20"/>
    </row>
    <row r="5" spans="2:8" s="2" customFormat="1" ht="14.25" customHeight="1" x14ac:dyDescent="0.2">
      <c r="B5" s="47"/>
      <c r="C5" s="47"/>
      <c r="D5" s="53"/>
      <c r="E5" s="53"/>
      <c r="F5" s="53"/>
      <c r="G5" s="48"/>
      <c r="H5" s="47"/>
    </row>
    <row r="6" spans="2:8" s="2" customFormat="1" ht="14.25" customHeight="1" x14ac:dyDescent="0.2">
      <c r="B6" s="47"/>
      <c r="C6" s="47"/>
      <c r="D6" s="92" t="s">
        <v>112</v>
      </c>
      <c r="E6" s="92"/>
      <c r="F6" s="92"/>
      <c r="G6" s="48"/>
      <c r="H6" s="47"/>
    </row>
    <row r="7" spans="2:8" s="2" customFormat="1" ht="14" customHeight="1" x14ac:dyDescent="0.2">
      <c r="B7" s="47"/>
      <c r="C7" s="47"/>
      <c r="D7" s="92"/>
      <c r="E7" s="92"/>
      <c r="F7" s="92"/>
      <c r="G7" s="48"/>
      <c r="H7" s="47"/>
    </row>
    <row r="8" spans="2:8" s="2" customFormat="1" ht="15" customHeight="1" x14ac:dyDescent="0.2">
      <c r="B8" s="47"/>
      <c r="C8" s="47"/>
      <c r="D8" s="92"/>
      <c r="E8" s="92"/>
      <c r="F8" s="92"/>
      <c r="G8" s="49"/>
      <c r="H8" s="47"/>
    </row>
    <row r="9" spans="2:8" s="2" customFormat="1" ht="15" customHeight="1" x14ac:dyDescent="0.2">
      <c r="B9" s="47"/>
      <c r="C9" s="47"/>
      <c r="D9" s="92"/>
      <c r="E9" s="92"/>
      <c r="F9" s="92"/>
      <c r="G9" s="51"/>
      <c r="H9" s="47"/>
    </row>
    <row r="10" spans="2:8" ht="15" customHeight="1" x14ac:dyDescent="0.2">
      <c r="B10" s="50"/>
      <c r="C10" s="50"/>
      <c r="D10" s="92"/>
      <c r="E10" s="92"/>
      <c r="F10" s="92"/>
      <c r="G10" s="51"/>
      <c r="H10" s="50"/>
    </row>
    <row r="11" spans="2:8" ht="15" customHeight="1" x14ac:dyDescent="0.2">
      <c r="B11" s="50"/>
      <c r="C11" s="50"/>
      <c r="D11" s="92"/>
      <c r="E11" s="92"/>
      <c r="F11" s="92"/>
      <c r="G11" s="51"/>
      <c r="H11" s="50"/>
    </row>
    <row r="12" spans="2:8" ht="15" customHeight="1" x14ac:dyDescent="0.2">
      <c r="B12" s="50"/>
      <c r="C12" s="50"/>
      <c r="D12" s="92"/>
      <c r="E12" s="92"/>
      <c r="F12" s="92"/>
      <c r="G12" s="51"/>
      <c r="H12" s="50"/>
    </row>
    <row r="13" spans="2:8" ht="15" customHeight="1" x14ac:dyDescent="0.2">
      <c r="B13" s="50"/>
      <c r="C13" s="50"/>
      <c r="D13" s="92"/>
      <c r="E13" s="92"/>
      <c r="F13" s="92"/>
      <c r="G13" s="51"/>
      <c r="H13" s="50"/>
    </row>
    <row r="14" spans="2:8" ht="15" customHeight="1" x14ac:dyDescent="0.2">
      <c r="B14" s="50"/>
      <c r="C14" s="50"/>
      <c r="D14" s="92"/>
      <c r="E14" s="92"/>
      <c r="F14" s="92"/>
      <c r="G14" s="51"/>
      <c r="H14" s="50"/>
    </row>
    <row r="15" spans="2:8" ht="15" customHeight="1" x14ac:dyDescent="0.2">
      <c r="B15" s="50"/>
      <c r="C15" s="50"/>
      <c r="D15" s="92"/>
      <c r="E15" s="92"/>
      <c r="F15" s="92"/>
      <c r="G15" s="51"/>
      <c r="H15" s="50"/>
    </row>
    <row r="16" spans="2:8" ht="15" customHeight="1" x14ac:dyDescent="0.2">
      <c r="B16" s="50"/>
      <c r="C16" s="50"/>
      <c r="D16" s="92"/>
      <c r="E16" s="92"/>
      <c r="F16" s="92"/>
      <c r="G16" s="51"/>
      <c r="H16" s="50"/>
    </row>
    <row r="17" spans="2:8" ht="15" customHeight="1" x14ac:dyDescent="0.2">
      <c r="B17" s="50"/>
      <c r="C17" s="50"/>
      <c r="D17" s="92"/>
      <c r="E17" s="92"/>
      <c r="F17" s="92"/>
      <c r="G17" s="51"/>
      <c r="H17" s="50"/>
    </row>
    <row r="18" spans="2:8" ht="15" customHeight="1" x14ac:dyDescent="0.2">
      <c r="B18" s="50"/>
      <c r="C18" s="50"/>
      <c r="D18" s="92"/>
      <c r="E18" s="92"/>
      <c r="F18" s="92"/>
      <c r="G18" s="52"/>
      <c r="H18" s="50"/>
    </row>
    <row r="19" spans="2:8" ht="15" customHeight="1" x14ac:dyDescent="0.2">
      <c r="B19" s="50"/>
      <c r="C19" s="50"/>
      <c r="D19" s="92"/>
      <c r="E19" s="92"/>
      <c r="F19" s="92"/>
      <c r="G19" s="51"/>
      <c r="H19" s="50"/>
    </row>
    <row r="20" spans="2:8" ht="15" customHeight="1" x14ac:dyDescent="0.2">
      <c r="B20" s="50"/>
      <c r="C20" s="50"/>
      <c r="D20" s="92"/>
      <c r="E20" s="92"/>
      <c r="F20" s="92"/>
      <c r="G20" s="51"/>
      <c r="H20" s="50"/>
    </row>
    <row r="21" spans="2:8" ht="15" customHeight="1" x14ac:dyDescent="0.2">
      <c r="B21" s="50"/>
      <c r="C21" s="50"/>
      <c r="D21" s="92"/>
      <c r="E21" s="92"/>
      <c r="F21" s="92"/>
      <c r="G21" s="48"/>
      <c r="H21" s="50"/>
    </row>
    <row r="22" spans="2:8" ht="15" customHeight="1" x14ac:dyDescent="0.2">
      <c r="B22" s="50"/>
      <c r="C22" s="50"/>
      <c r="D22" s="92"/>
      <c r="E22" s="92"/>
      <c r="F22" s="92"/>
      <c r="G22" s="48"/>
      <c r="H22" s="50"/>
    </row>
    <row r="23" spans="2:8" ht="15" customHeight="1" x14ac:dyDescent="0.2">
      <c r="B23" s="50"/>
      <c r="C23" s="50"/>
      <c r="D23" s="50"/>
      <c r="E23" s="48"/>
      <c r="F23" s="48"/>
      <c r="G23" s="48"/>
      <c r="H23" s="50"/>
    </row>
    <row r="24" spans="2:8" ht="15" customHeight="1" x14ac:dyDescent="0.15">
      <c r="B24" s="15"/>
      <c r="C24" s="15"/>
      <c r="D24" s="15"/>
      <c r="E24" s="16"/>
      <c r="F24" s="16"/>
      <c r="G24" s="16"/>
      <c r="H24" s="15"/>
    </row>
    <row r="25" spans="2:8" ht="15" customHeight="1" x14ac:dyDescent="0.15">
      <c r="B25" s="15"/>
      <c r="C25" s="15"/>
      <c r="D25" s="15"/>
      <c r="E25" s="16"/>
      <c r="F25" s="16"/>
      <c r="G25" s="16"/>
      <c r="H25" s="15"/>
    </row>
    <row r="26" spans="2:8" ht="15" customHeight="1" x14ac:dyDescent="0.15">
      <c r="B26" s="15"/>
      <c r="C26" s="15"/>
      <c r="D26" s="15"/>
      <c r="E26" s="16"/>
      <c r="F26" s="16"/>
      <c r="G26" s="16"/>
      <c r="H26" s="15"/>
    </row>
    <row r="27" spans="2:8" ht="15" customHeight="1" x14ac:dyDescent="0.15">
      <c r="B27" s="15"/>
      <c r="C27" s="15"/>
      <c r="D27" s="15"/>
      <c r="E27" s="16"/>
      <c r="F27" s="16"/>
      <c r="G27" s="16"/>
      <c r="H27" s="15"/>
    </row>
    <row r="28" spans="2:8" ht="15" customHeight="1" x14ac:dyDescent="0.15">
      <c r="B28" s="15"/>
      <c r="C28" s="15"/>
      <c r="D28" s="15"/>
      <c r="E28" s="16"/>
      <c r="F28" s="16"/>
      <c r="G28" s="16"/>
      <c r="H28" s="15"/>
    </row>
    <row r="29" spans="2:8" ht="15" customHeight="1" x14ac:dyDescent="0.15">
      <c r="B29" s="15"/>
      <c r="C29" s="15"/>
      <c r="D29" s="15"/>
      <c r="E29" s="16"/>
      <c r="F29" s="16"/>
      <c r="G29" s="16"/>
      <c r="H29" s="15"/>
    </row>
    <row r="30" spans="2:8" ht="15" customHeight="1" x14ac:dyDescent="0.15">
      <c r="B30" s="15"/>
      <c r="C30" s="15"/>
      <c r="D30" s="15"/>
      <c r="E30" s="16"/>
      <c r="F30" s="16"/>
      <c r="G30" s="16"/>
      <c r="H30" s="15"/>
    </row>
    <row r="31" spans="2:8" ht="15" customHeight="1" x14ac:dyDescent="0.15">
      <c r="B31" s="15"/>
      <c r="C31" s="15"/>
      <c r="D31" s="17"/>
      <c r="E31" s="17"/>
      <c r="F31" s="17"/>
      <c r="G31" s="17"/>
      <c r="H31" s="15"/>
    </row>
    <row r="32" spans="2:8" ht="15" customHeight="1" x14ac:dyDescent="0.15">
      <c r="B32" s="15"/>
      <c r="C32" s="15"/>
      <c r="D32" s="15"/>
      <c r="E32" s="16"/>
      <c r="F32" s="16"/>
      <c r="G32" s="16"/>
      <c r="H32" s="15"/>
    </row>
    <row r="33" spans="2:8" ht="15" customHeight="1" x14ac:dyDescent="0.15">
      <c r="B33" s="15"/>
      <c r="C33" s="15"/>
      <c r="D33" s="15"/>
      <c r="E33" s="16"/>
      <c r="F33" s="16"/>
      <c r="G33" s="16"/>
      <c r="H33" s="15"/>
    </row>
    <row r="34" spans="2:8" ht="15" customHeight="1" x14ac:dyDescent="0.15">
      <c r="B34" s="15"/>
      <c r="C34" s="15"/>
      <c r="D34" s="15"/>
      <c r="E34" s="16"/>
      <c r="F34" s="16"/>
      <c r="G34" s="16"/>
      <c r="H34" s="15"/>
    </row>
    <row r="35" spans="2:8" ht="15" customHeight="1" x14ac:dyDescent="0.15">
      <c r="B35" s="15"/>
      <c r="C35" s="15"/>
      <c r="D35" s="15"/>
      <c r="E35" s="16"/>
      <c r="F35" s="16"/>
      <c r="G35" s="16"/>
      <c r="H35" s="15"/>
    </row>
    <row r="36" spans="2:8" ht="15" customHeight="1" x14ac:dyDescent="0.15">
      <c r="B36" s="15"/>
      <c r="C36" s="15"/>
      <c r="D36" s="15"/>
      <c r="E36" s="16"/>
      <c r="F36" s="16"/>
      <c r="G36" s="16"/>
      <c r="H36" s="15"/>
    </row>
    <row r="37" spans="2:8" ht="15" customHeight="1" x14ac:dyDescent="0.15">
      <c r="B37" s="15"/>
      <c r="C37" s="15"/>
      <c r="D37" s="15"/>
      <c r="E37" s="16"/>
      <c r="F37" s="16"/>
      <c r="G37" s="16"/>
      <c r="H37" s="15"/>
    </row>
    <row r="38" spans="2:8" ht="15" customHeight="1" x14ac:dyDescent="0.15">
      <c r="B38" s="15"/>
      <c r="C38" s="15"/>
      <c r="D38" s="15"/>
      <c r="E38" s="16"/>
      <c r="F38" s="16"/>
      <c r="G38" s="16"/>
      <c r="H38" s="15"/>
    </row>
    <row r="39" spans="2:8" ht="15" customHeight="1" x14ac:dyDescent="0.15">
      <c r="B39" s="15"/>
      <c r="C39" s="15"/>
      <c r="D39" s="17"/>
      <c r="E39" s="17"/>
      <c r="F39" s="17"/>
      <c r="G39" s="17"/>
      <c r="H39" s="15"/>
    </row>
    <row r="40" spans="2:8" ht="15" customHeight="1" x14ac:dyDescent="0.15">
      <c r="B40" s="15"/>
      <c r="C40" s="15"/>
      <c r="D40" s="15"/>
      <c r="E40" s="16"/>
      <c r="F40" s="16"/>
      <c r="G40" s="16"/>
      <c r="H40" s="15"/>
    </row>
    <row r="41" spans="2:8" ht="15" customHeight="1" x14ac:dyDescent="0.15">
      <c r="B41" s="15"/>
      <c r="C41" s="15"/>
      <c r="D41" s="15"/>
      <c r="E41" s="16"/>
      <c r="F41" s="16"/>
      <c r="G41" s="16"/>
      <c r="H41" s="15"/>
    </row>
    <row r="42" spans="2:8" ht="15" customHeight="1" x14ac:dyDescent="0.15">
      <c r="B42" s="15"/>
      <c r="C42" s="15"/>
      <c r="D42" s="15"/>
      <c r="E42" s="16"/>
      <c r="F42" s="16"/>
      <c r="G42" s="16"/>
      <c r="H42" s="15"/>
    </row>
    <row r="43" spans="2:8" ht="15" customHeight="1" x14ac:dyDescent="0.15">
      <c r="B43" s="15"/>
      <c r="C43" s="15"/>
      <c r="D43" s="15"/>
      <c r="E43" s="16"/>
      <c r="F43" s="16"/>
      <c r="G43" s="16"/>
      <c r="H43" s="15"/>
    </row>
    <row r="44" spans="2:8" ht="15" customHeight="1" x14ac:dyDescent="0.15">
      <c r="B44" s="15"/>
      <c r="C44" s="15"/>
      <c r="D44" s="15"/>
      <c r="E44" s="16"/>
      <c r="F44" s="16"/>
      <c r="G44" s="16"/>
      <c r="H44" s="15"/>
    </row>
    <row r="45" spans="2:8" ht="15" customHeight="1" x14ac:dyDescent="0.15">
      <c r="B45" s="15"/>
      <c r="C45" s="15"/>
      <c r="D45" s="15"/>
      <c r="E45" s="16"/>
      <c r="F45" s="16"/>
      <c r="G45" s="16"/>
      <c r="H45" s="15"/>
    </row>
    <row r="46" spans="2:8" ht="15" customHeight="1" x14ac:dyDescent="0.15">
      <c r="B46" s="15"/>
      <c r="C46" s="15"/>
      <c r="D46" s="15"/>
      <c r="E46" s="16"/>
      <c r="F46" s="16"/>
      <c r="G46" s="16"/>
      <c r="H46" s="15"/>
    </row>
    <row r="47" spans="2:8" ht="15" customHeight="1" x14ac:dyDescent="0.15">
      <c r="B47" s="15"/>
      <c r="C47" s="15"/>
      <c r="D47" s="15"/>
      <c r="E47" s="16"/>
      <c r="F47" s="16"/>
      <c r="G47" s="16"/>
      <c r="H47" s="15"/>
    </row>
    <row r="48" spans="2:8" ht="15" customHeight="1" x14ac:dyDescent="0.15">
      <c r="B48" s="15"/>
      <c r="C48" s="15"/>
      <c r="D48" s="15"/>
      <c r="E48" s="16"/>
      <c r="F48" s="16"/>
      <c r="G48" s="16"/>
      <c r="H48" s="15"/>
    </row>
    <row r="49" spans="2:8" x14ac:dyDescent="0.15">
      <c r="B49" s="15"/>
      <c r="C49" s="15"/>
      <c r="D49" s="15"/>
      <c r="E49" s="16"/>
      <c r="F49" s="16"/>
      <c r="G49" s="16"/>
      <c r="H49" s="15"/>
    </row>
    <row r="50" spans="2:8" x14ac:dyDescent="0.15">
      <c r="B50" s="15"/>
      <c r="C50" s="15"/>
      <c r="D50" s="15"/>
      <c r="E50" s="16"/>
      <c r="F50" s="16"/>
      <c r="G50" s="16"/>
      <c r="H50" s="15"/>
    </row>
  </sheetData>
  <mergeCells count="1">
    <mergeCell ref="D6:F22"/>
  </mergeCells>
  <conditionalFormatting sqref="G9:G18">
    <cfRule type="dataBar" priority="163">
      <dataBar>
        <cfvo type="min"/>
        <cfvo type="max"/>
        <color theme="4" tint="0.39997558519241921"/>
      </dataBar>
      <extLst>
        <ext xmlns:x14="http://schemas.microsoft.com/office/spreadsheetml/2009/9/main" uri="{B025F937-C7B1-47D3-B67F-A62EFF666E3E}">
          <x14:id>{73E9658A-AC75-AA41-80D6-FBAB0180DA05}</x14:id>
        </ext>
      </extLst>
    </cfRule>
  </conditionalFormatting>
  <printOptions horizontalCentered="1" verticalCentered="1"/>
  <pageMargins left="0.25" right="0.25" top="0.75" bottom="0.75" header="0.3" footer="0.3"/>
  <pageSetup fitToWidth="0" orientation="portrait"/>
  <headerFooter differentFirst="1" alignWithMargins="0">
    <oddFooter>Page &amp;P of &amp;N</oddFooter>
  </headerFooter>
  <drawing r:id="rId1"/>
  <extLst>
    <ext xmlns:x14="http://schemas.microsoft.com/office/spreadsheetml/2009/9/main" uri="{78C0D931-6437-407d-A8EE-F0AAD7539E65}">
      <x14:conditionalFormattings>
        <x14:conditionalFormatting xmlns:xm="http://schemas.microsoft.com/office/excel/2006/main">
          <x14:cfRule type="dataBar" id="{73E9658A-AC75-AA41-80D6-FBAB0180DA05}">
            <x14:dataBar minLength="0" maxLength="100" axisPosition="middle">
              <x14:cfvo type="autoMin"/>
              <x14:cfvo type="autoMax"/>
              <x14:negativeFillColor theme="0" tint="-0.249977111117893"/>
              <x14:axisColor theme="7" tint="0.249977111117893"/>
            </x14:dataBar>
          </x14:cfRule>
          <xm:sqref>G9:G18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autoPageBreaks="0" fitToPage="1"/>
  </sheetPr>
  <dimension ref="A1:H46"/>
  <sheetViews>
    <sheetView showGridLines="0" zoomScaleNormal="100" zoomScaleSheetLayoutView="50" workbookViewId="0">
      <selection activeCell="R21" sqref="R21"/>
    </sheetView>
  </sheetViews>
  <sheetFormatPr baseColWidth="10" defaultColWidth="8.83203125" defaultRowHeight="14" x14ac:dyDescent="0.2"/>
  <cols>
    <col min="1" max="2" width="4.6640625" style="59" customWidth="1"/>
    <col min="3" max="3" width="26.6640625" style="59" customWidth="1"/>
    <col min="4" max="6" width="19.6640625" style="91" customWidth="1"/>
    <col min="7" max="7" width="4.6640625" style="91" customWidth="1"/>
    <col min="8" max="8" width="4.6640625" style="59" customWidth="1"/>
    <col min="9" max="16384" width="8.83203125" style="59"/>
  </cols>
  <sheetData>
    <row r="1" spans="2:7" s="78" customFormat="1" ht="41.25" customHeight="1" x14ac:dyDescent="0.2">
      <c r="B1" s="76"/>
      <c r="C1" s="77" t="s">
        <v>83</v>
      </c>
      <c r="D1" s="77" t="s">
        <v>29</v>
      </c>
      <c r="E1" s="76"/>
      <c r="F1" s="76"/>
      <c r="G1" s="76"/>
    </row>
    <row r="2" spans="2:7" ht="30.75" customHeight="1" x14ac:dyDescent="0.2">
      <c r="B2" s="61"/>
      <c r="C2" s="79">
        <v>44187</v>
      </c>
      <c r="D2" s="46">
        <f ca="1">C2-TODAY()</f>
        <v>16</v>
      </c>
      <c r="E2" s="76"/>
      <c r="F2" s="80"/>
      <c r="G2" s="81"/>
    </row>
    <row r="3" spans="2:7" s="82" customFormat="1" ht="14.25" customHeight="1" x14ac:dyDescent="0.2">
      <c r="B3" s="47"/>
      <c r="C3" s="93" t="s">
        <v>42</v>
      </c>
      <c r="D3" s="93"/>
      <c r="E3" s="93"/>
      <c r="F3" s="93"/>
      <c r="G3" s="48"/>
    </row>
    <row r="4" spans="2:7" s="82" customFormat="1" ht="14.25" customHeight="1" x14ac:dyDescent="0.2">
      <c r="B4" s="47"/>
      <c r="C4" s="93"/>
      <c r="D4" s="93"/>
      <c r="E4" s="93"/>
      <c r="F4" s="93"/>
      <c r="G4" s="48"/>
    </row>
    <row r="5" spans="2:7" s="82" customFormat="1" ht="37.5" customHeight="1" x14ac:dyDescent="0.2">
      <c r="B5" s="47"/>
      <c r="C5" s="93"/>
      <c r="D5" s="93"/>
      <c r="E5" s="93"/>
      <c r="F5" s="93"/>
      <c r="G5" s="48"/>
    </row>
    <row r="6" spans="2:7" s="82" customFormat="1" ht="15" customHeight="1" x14ac:dyDescent="0.2">
      <c r="B6" s="47"/>
      <c r="C6" s="83" t="s">
        <v>48</v>
      </c>
      <c r="D6" s="84" t="s">
        <v>49</v>
      </c>
      <c r="E6" s="84" t="s">
        <v>50</v>
      </c>
      <c r="F6" s="84" t="s">
        <v>51</v>
      </c>
      <c r="G6" s="49"/>
    </row>
    <row r="7" spans="2:7" s="82" customFormat="1" ht="15" customHeight="1" x14ac:dyDescent="0.2">
      <c r="B7" s="47"/>
      <c r="C7" s="50" t="s">
        <v>13</v>
      </c>
      <c r="D7" s="85">
        <f>Apparel_Total_est</f>
        <v>15720</v>
      </c>
      <c r="E7" s="85">
        <f>Apparel_Total_act</f>
        <v>0</v>
      </c>
      <c r="F7" s="85">
        <f>BudgetSummaryTable[[#This Row],[ESTIMATED]]-BudgetSummaryTable[[#This Row],[ACTUAL]]</f>
        <v>15720</v>
      </c>
      <c r="G7" s="51"/>
    </row>
    <row r="8" spans="2:7" ht="15" customHeight="1" x14ac:dyDescent="0.2">
      <c r="B8" s="50"/>
      <c r="C8" s="50" t="s">
        <v>8</v>
      </c>
      <c r="D8" s="85">
        <f>Reception_Total_est</f>
        <v>43200</v>
      </c>
      <c r="E8" s="85">
        <f>Reception_Total_act</f>
        <v>0</v>
      </c>
      <c r="F8" s="85">
        <f>BudgetSummaryTable[[#This Row],[ESTIMATED]]-BudgetSummaryTable[[#This Row],[ACTUAL]]</f>
        <v>43200</v>
      </c>
      <c r="G8" s="51"/>
    </row>
    <row r="9" spans="2:7" ht="15" customHeight="1" x14ac:dyDescent="0.2">
      <c r="B9" s="50"/>
      <c r="C9" s="50" t="s">
        <v>44</v>
      </c>
      <c r="D9" s="85">
        <f>Music_Entertainment_Total_est</f>
        <v>800</v>
      </c>
      <c r="E9" s="85">
        <f>Music_Entertainment_Total_act</f>
        <v>0</v>
      </c>
      <c r="F9" s="85">
        <f>BudgetSummaryTable[[#This Row],[ESTIMATED]]-BudgetSummaryTable[[#This Row],[ACTUAL]]</f>
        <v>800</v>
      </c>
      <c r="G9" s="51"/>
    </row>
    <row r="10" spans="2:7" ht="15" customHeight="1" x14ac:dyDescent="0.2">
      <c r="B10" s="50"/>
      <c r="C10" s="50" t="s">
        <v>108</v>
      </c>
      <c r="D10" s="85">
        <f>Printing__Stationery_Total_est</f>
        <v>1450</v>
      </c>
      <c r="E10" s="85">
        <f>Printing__Stationery_Total_act</f>
        <v>0</v>
      </c>
      <c r="F10" s="85">
        <f>BudgetSummaryTable[[#This Row],[ESTIMATED]]-BudgetSummaryTable[[#This Row],[ACTUAL]]</f>
        <v>1450</v>
      </c>
      <c r="G10" s="51"/>
    </row>
    <row r="11" spans="2:7" ht="15" customHeight="1" x14ac:dyDescent="0.2">
      <c r="B11" s="50"/>
      <c r="C11" s="50" t="s">
        <v>11</v>
      </c>
      <c r="D11" s="85">
        <f>Photography_Total_est</f>
        <v>7000</v>
      </c>
      <c r="E11" s="85">
        <f>Photography_Total_act</f>
        <v>0</v>
      </c>
      <c r="F11" s="85">
        <f>BudgetSummaryTable[[#This Row],[ESTIMATED]]-BudgetSummaryTable[[#This Row],[ACTUAL]]</f>
        <v>7000</v>
      </c>
      <c r="G11" s="51"/>
    </row>
    <row r="12" spans="2:7" ht="15" customHeight="1" x14ac:dyDescent="0.2">
      <c r="B12" s="50"/>
      <c r="C12" s="50" t="s">
        <v>2</v>
      </c>
      <c r="D12" s="85">
        <f>Decorations_Total_est</f>
        <v>300</v>
      </c>
      <c r="E12" s="85">
        <f>Decorations_Total_act</f>
        <v>0</v>
      </c>
      <c r="F12" s="85">
        <f>BudgetSummaryTable[[#This Row],[ESTIMATED]]-BudgetSummaryTable[[#This Row],[ACTUAL]]</f>
        <v>300</v>
      </c>
      <c r="G12" s="51"/>
    </row>
    <row r="13" spans="2:7" ht="15" customHeight="1" x14ac:dyDescent="0.2">
      <c r="B13" s="50"/>
      <c r="C13" s="50" t="s">
        <v>3</v>
      </c>
      <c r="D13" s="85">
        <f>Flowers_Total_est</f>
        <v>2900</v>
      </c>
      <c r="E13" s="85">
        <f>Flowers_Total_act</f>
        <v>0</v>
      </c>
      <c r="F13" s="85">
        <f>BudgetSummaryTable[[#This Row],[ESTIMATED]]-BudgetSummaryTable[[#This Row],[ACTUAL]]</f>
        <v>2900</v>
      </c>
      <c r="G13" s="51"/>
    </row>
    <row r="14" spans="2:7" ht="15" customHeight="1" x14ac:dyDescent="0.2">
      <c r="B14" s="50"/>
      <c r="C14" s="50" t="s">
        <v>6</v>
      </c>
      <c r="D14" s="85">
        <f>Gifts_Total_est</f>
        <v>0</v>
      </c>
      <c r="E14" s="85">
        <f>Gifts_Total_act</f>
        <v>0</v>
      </c>
      <c r="F14" s="85">
        <f>BudgetSummaryTable[[#This Row],[ESTIMATED]]-BudgetSummaryTable[[#This Row],[ACTUAL]]</f>
        <v>0</v>
      </c>
      <c r="G14" s="51"/>
    </row>
    <row r="15" spans="2:7" ht="15" customHeight="1" x14ac:dyDescent="0.2">
      <c r="B15" s="50"/>
      <c r="C15" s="50" t="s">
        <v>46</v>
      </c>
      <c r="D15" s="85">
        <f>Travel_Transportation_Total_est</f>
        <v>3000</v>
      </c>
      <c r="E15" s="85">
        <f>Travel_Transportation_Total_act</f>
        <v>0</v>
      </c>
      <c r="F15" s="85">
        <f>BudgetSummaryTable[[#This Row],[ESTIMATED]]-BudgetSummaryTable[[#This Row],[ACTUAL]]</f>
        <v>3000</v>
      </c>
      <c r="G15" s="51"/>
    </row>
    <row r="16" spans="2:7" ht="15" customHeight="1" x14ac:dyDescent="0.2">
      <c r="B16" s="50"/>
      <c r="C16" s="50" t="s">
        <v>17</v>
      </c>
      <c r="D16" s="85">
        <f>Other_Expenses_Total_est</f>
        <v>2600</v>
      </c>
      <c r="E16" s="85">
        <f>Other_Expenses_Total_act</f>
        <v>0</v>
      </c>
      <c r="F16" s="85">
        <f>BudgetSummaryTable[[#This Row],[ESTIMATED]]-BudgetSummaryTable[[#This Row],[ACTUAL]]</f>
        <v>2600</v>
      </c>
      <c r="G16" s="52"/>
    </row>
    <row r="17" spans="1:8" ht="15" customHeight="1" x14ac:dyDescent="0.2">
      <c r="B17" s="50"/>
      <c r="C17" s="86" t="s">
        <v>7</v>
      </c>
      <c r="D17" s="87">
        <f>SUBTOTAL(109,BudgetSummaryTable[ESTIMATED])</f>
        <v>76970</v>
      </c>
      <c r="E17" s="87">
        <f>SUBTOTAL(109,BudgetSummaryTable[ACTUAL])</f>
        <v>0</v>
      </c>
      <c r="F17" s="87">
        <f>SUBTOTAL(109,BudgetSummaryTable[OVER/UNDER])</f>
        <v>76970</v>
      </c>
      <c r="G17" s="51"/>
    </row>
    <row r="18" spans="1:8" ht="15" customHeight="1" x14ac:dyDescent="0.2">
      <c r="B18" s="50"/>
      <c r="C18" s="50"/>
      <c r="D18" s="50"/>
      <c r="E18" s="50"/>
      <c r="F18" s="50"/>
      <c r="G18" s="51"/>
    </row>
    <row r="19" spans="1:8" ht="15" customHeight="1" x14ac:dyDescent="0.2">
      <c r="B19" s="50"/>
      <c r="C19" s="50"/>
      <c r="D19" s="48"/>
      <c r="E19" s="48"/>
      <c r="F19" s="48"/>
      <c r="G19" s="48"/>
    </row>
    <row r="20" spans="1:8" ht="15" customHeight="1" x14ac:dyDescent="0.2">
      <c r="A20" s="88"/>
      <c r="B20" s="88"/>
      <c r="C20" s="88"/>
      <c r="D20" s="89"/>
      <c r="E20" s="89"/>
      <c r="F20" s="89"/>
      <c r="G20" s="89"/>
      <c r="H20" s="88"/>
    </row>
    <row r="21" spans="1:8" ht="15" customHeight="1" x14ac:dyDescent="0.2">
      <c r="A21" s="88"/>
      <c r="B21" s="88"/>
      <c r="C21" s="88"/>
      <c r="D21" s="89"/>
      <c r="E21" s="89"/>
      <c r="F21" s="89"/>
      <c r="G21" s="89"/>
      <c r="H21" s="88"/>
    </row>
    <row r="22" spans="1:8" ht="15" customHeight="1" x14ac:dyDescent="0.2">
      <c r="A22" s="88"/>
      <c r="B22" s="88"/>
      <c r="C22" s="88"/>
      <c r="D22" s="89"/>
      <c r="E22" s="89"/>
      <c r="F22" s="89"/>
      <c r="G22" s="89"/>
      <c r="H22" s="88"/>
    </row>
    <row r="23" spans="1:8" ht="15" customHeight="1" x14ac:dyDescent="0.2">
      <c r="A23" s="88"/>
      <c r="B23" s="88"/>
      <c r="C23" s="88"/>
      <c r="D23" s="89"/>
      <c r="E23" s="89"/>
      <c r="F23" s="89"/>
      <c r="G23" s="89"/>
      <c r="H23" s="88"/>
    </row>
    <row r="24" spans="1:8" ht="15" customHeight="1" x14ac:dyDescent="0.2">
      <c r="A24" s="88"/>
      <c r="B24" s="88"/>
      <c r="C24" s="88"/>
      <c r="D24" s="89"/>
      <c r="E24" s="89"/>
      <c r="F24" s="89"/>
      <c r="G24" s="89"/>
      <c r="H24" s="88"/>
    </row>
    <row r="25" spans="1:8" ht="15" customHeight="1" x14ac:dyDescent="0.2">
      <c r="A25" s="88"/>
      <c r="B25" s="88"/>
      <c r="C25" s="88"/>
      <c r="D25" s="89"/>
      <c r="E25" s="89"/>
      <c r="F25" s="89"/>
      <c r="G25" s="89"/>
      <c r="H25" s="88"/>
    </row>
    <row r="26" spans="1:8" ht="15" customHeight="1" x14ac:dyDescent="0.2">
      <c r="A26" s="88"/>
      <c r="B26" s="88"/>
      <c r="C26" s="88"/>
      <c r="D26" s="89"/>
      <c r="E26" s="89"/>
      <c r="F26" s="89"/>
      <c r="G26" s="89"/>
      <c r="H26" s="88"/>
    </row>
    <row r="27" spans="1:8" ht="15" customHeight="1" x14ac:dyDescent="0.2">
      <c r="A27" s="88"/>
      <c r="B27" s="88"/>
      <c r="C27" s="90"/>
      <c r="D27" s="90"/>
      <c r="E27" s="90"/>
      <c r="F27" s="90"/>
      <c r="G27" s="90"/>
      <c r="H27" s="88"/>
    </row>
    <row r="28" spans="1:8" ht="15" customHeight="1" x14ac:dyDescent="0.2">
      <c r="A28" s="88"/>
      <c r="B28" s="88"/>
      <c r="C28" s="88"/>
      <c r="D28" s="89"/>
      <c r="E28" s="89"/>
      <c r="F28" s="89"/>
      <c r="G28" s="89"/>
      <c r="H28" s="88"/>
    </row>
    <row r="29" spans="1:8" ht="15" customHeight="1" x14ac:dyDescent="0.2">
      <c r="A29" s="88"/>
      <c r="B29" s="88"/>
      <c r="C29" s="88"/>
      <c r="D29" s="89"/>
      <c r="E29" s="89"/>
      <c r="F29" s="89"/>
      <c r="G29" s="89"/>
      <c r="H29" s="88"/>
    </row>
    <row r="30" spans="1:8" ht="15" customHeight="1" x14ac:dyDescent="0.2">
      <c r="A30" s="88"/>
      <c r="B30" s="88"/>
      <c r="C30" s="88"/>
      <c r="D30" s="89"/>
      <c r="E30" s="89"/>
      <c r="F30" s="89"/>
      <c r="G30" s="89"/>
      <c r="H30" s="88"/>
    </row>
    <row r="31" spans="1:8" ht="15" customHeight="1" x14ac:dyDescent="0.2">
      <c r="A31" s="88"/>
      <c r="B31" s="88"/>
      <c r="C31" s="88"/>
      <c r="D31" s="89"/>
      <c r="E31" s="89"/>
      <c r="F31" s="89"/>
      <c r="G31" s="89"/>
      <c r="H31" s="88"/>
    </row>
    <row r="32" spans="1:8" ht="15" customHeight="1" x14ac:dyDescent="0.2">
      <c r="A32" s="88"/>
      <c r="B32" s="88"/>
      <c r="C32" s="88"/>
      <c r="D32" s="89"/>
      <c r="E32" s="89"/>
      <c r="F32" s="89"/>
      <c r="G32" s="89"/>
      <c r="H32" s="88"/>
    </row>
    <row r="33" spans="1:8" ht="15" customHeight="1" x14ac:dyDescent="0.2">
      <c r="A33" s="88"/>
      <c r="B33" s="88"/>
      <c r="C33" s="88"/>
      <c r="D33" s="89"/>
      <c r="E33" s="89"/>
      <c r="F33" s="89"/>
      <c r="G33" s="89"/>
      <c r="H33" s="88"/>
    </row>
    <row r="34" spans="1:8" ht="15" customHeight="1" x14ac:dyDescent="0.2">
      <c r="A34" s="88"/>
      <c r="B34" s="88"/>
      <c r="C34" s="88"/>
      <c r="D34" s="89"/>
      <c r="E34" s="89"/>
      <c r="F34" s="89"/>
      <c r="G34" s="89"/>
      <c r="H34" s="88"/>
    </row>
    <row r="35" spans="1:8" ht="15" customHeight="1" x14ac:dyDescent="0.2">
      <c r="A35" s="88"/>
      <c r="B35" s="88"/>
      <c r="C35" s="90"/>
      <c r="D35" s="90"/>
      <c r="E35" s="90"/>
      <c r="F35" s="90"/>
      <c r="G35" s="90"/>
      <c r="H35" s="88"/>
    </row>
    <row r="36" spans="1:8" ht="15" customHeight="1" x14ac:dyDescent="0.2">
      <c r="A36" s="88"/>
      <c r="B36" s="88"/>
      <c r="C36" s="88"/>
      <c r="D36" s="89"/>
      <c r="E36" s="89"/>
      <c r="F36" s="89"/>
      <c r="G36" s="89"/>
      <c r="H36" s="88"/>
    </row>
    <row r="37" spans="1:8" ht="15" customHeight="1" x14ac:dyDescent="0.2">
      <c r="A37" s="88"/>
      <c r="B37" s="88"/>
      <c r="C37" s="88"/>
      <c r="D37" s="89"/>
      <c r="E37" s="89"/>
      <c r="F37" s="89"/>
      <c r="G37" s="89"/>
      <c r="H37" s="88"/>
    </row>
    <row r="38" spans="1:8" ht="15" customHeight="1" x14ac:dyDescent="0.2">
      <c r="A38" s="88"/>
      <c r="B38" s="88"/>
      <c r="C38" s="88"/>
      <c r="D38" s="89"/>
      <c r="E38" s="89"/>
      <c r="F38" s="89"/>
      <c r="G38" s="89"/>
      <c r="H38" s="88"/>
    </row>
    <row r="39" spans="1:8" ht="15" customHeight="1" x14ac:dyDescent="0.2">
      <c r="A39" s="88"/>
      <c r="B39" s="88"/>
      <c r="C39" s="88"/>
      <c r="D39" s="89"/>
      <c r="E39" s="89"/>
      <c r="F39" s="89"/>
      <c r="G39" s="89"/>
      <c r="H39" s="88"/>
    </row>
    <row r="40" spans="1:8" ht="15" customHeight="1" x14ac:dyDescent="0.2">
      <c r="A40" s="88"/>
      <c r="B40" s="88"/>
      <c r="C40" s="88"/>
      <c r="D40" s="89"/>
      <c r="E40" s="89"/>
      <c r="F40" s="89"/>
      <c r="G40" s="89"/>
      <c r="H40" s="88"/>
    </row>
    <row r="41" spans="1:8" ht="15" customHeight="1" x14ac:dyDescent="0.2">
      <c r="A41" s="88"/>
      <c r="B41" s="88"/>
      <c r="C41" s="88"/>
      <c r="D41" s="89"/>
      <c r="E41" s="89"/>
      <c r="F41" s="89"/>
      <c r="G41" s="89"/>
      <c r="H41" s="88"/>
    </row>
    <row r="42" spans="1:8" ht="15" customHeight="1" x14ac:dyDescent="0.2">
      <c r="A42" s="88"/>
      <c r="B42" s="88"/>
      <c r="C42" s="88"/>
      <c r="D42" s="89"/>
      <c r="E42" s="89"/>
      <c r="F42" s="89"/>
      <c r="G42" s="89"/>
      <c r="H42" s="88"/>
    </row>
    <row r="43" spans="1:8" ht="15" customHeight="1" x14ac:dyDescent="0.2">
      <c r="A43" s="88"/>
      <c r="B43" s="88"/>
      <c r="C43" s="88"/>
      <c r="D43" s="89"/>
      <c r="E43" s="89"/>
      <c r="F43" s="89"/>
      <c r="G43" s="89"/>
      <c r="H43" s="88"/>
    </row>
    <row r="44" spans="1:8" ht="15" customHeight="1" x14ac:dyDescent="0.2">
      <c r="A44" s="88"/>
      <c r="B44" s="88"/>
      <c r="C44" s="88"/>
      <c r="D44" s="89"/>
      <c r="E44" s="89"/>
      <c r="F44" s="89"/>
      <c r="G44" s="89"/>
      <c r="H44" s="88"/>
    </row>
    <row r="45" spans="1:8" x14ac:dyDescent="0.2">
      <c r="A45" s="88"/>
      <c r="B45" s="88"/>
      <c r="C45" s="88"/>
      <c r="D45" s="89"/>
      <c r="E45" s="89"/>
      <c r="F45" s="89"/>
      <c r="G45" s="89"/>
      <c r="H45" s="88"/>
    </row>
    <row r="46" spans="1:8" x14ac:dyDescent="0.2">
      <c r="A46" s="88"/>
      <c r="B46" s="88"/>
      <c r="C46" s="88"/>
      <c r="D46" s="89"/>
      <c r="E46" s="89"/>
      <c r="F46" s="89"/>
      <c r="G46" s="89"/>
      <c r="H46" s="88"/>
    </row>
  </sheetData>
  <mergeCells count="1">
    <mergeCell ref="C3:F5"/>
  </mergeCells>
  <phoneticPr fontId="1" type="noConversion"/>
  <conditionalFormatting sqref="F7:G16">
    <cfRule type="dataBar" priority="158">
      <dataBar>
        <cfvo type="min"/>
        <cfvo type="max"/>
        <color theme="4" tint="0.39997558519241921"/>
      </dataBar>
      <extLst>
        <ext xmlns:x14="http://schemas.microsoft.com/office/spreadsheetml/2009/9/main" uri="{B025F937-C7B1-47D3-B67F-A62EFF666E3E}">
          <x14:id>{E9299B05-310B-472D-BE31-5920E21F680D}</x14:id>
        </ext>
      </extLst>
    </cfRule>
  </conditionalFormatting>
  <printOptions horizontalCentered="1" verticalCentered="1"/>
  <pageMargins left="0.25" right="0.25" top="0.75" bottom="0.75" header="0.3" footer="0.3"/>
  <pageSetup fitToWidth="0" orientation="portrait"/>
  <headerFooter differentFirst="1" alignWithMargins="0">
    <oddFooter>Page &amp;P of &amp;N</oddFooter>
  </headerFooter>
  <tableParts count="1">
    <tablePart r:id="rId1"/>
  </tableParts>
  <extLst>
    <ext xmlns:x14="http://schemas.microsoft.com/office/spreadsheetml/2009/9/main" uri="{78C0D931-6437-407d-A8EE-F0AAD7539E65}">
      <x14:conditionalFormattings>
        <x14:conditionalFormatting xmlns:xm="http://schemas.microsoft.com/office/excel/2006/main">
          <x14:cfRule type="dataBar" id="{E9299B05-310B-472D-BE31-5920E21F680D}">
            <x14:dataBar minLength="0" maxLength="100" axisPosition="middle">
              <x14:cfvo type="autoMin"/>
              <x14:cfvo type="autoMax"/>
              <x14:negativeFillColor theme="0" tint="-0.249977111117893"/>
              <x14:axisColor theme="7" tint="0.249977111117893"/>
            </x14:dataBar>
          </x14:cfRule>
          <xm:sqref>F7:G16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pageSetUpPr fitToPage="1"/>
  </sheetPr>
  <dimension ref="A1:L68"/>
  <sheetViews>
    <sheetView showGridLines="0" zoomScale="115" workbookViewId="0">
      <selection activeCell="M58" sqref="M58"/>
    </sheetView>
  </sheetViews>
  <sheetFormatPr baseColWidth="10" defaultColWidth="8.83203125" defaultRowHeight="15" customHeight="1" x14ac:dyDescent="0.2"/>
  <cols>
    <col min="1" max="1" width="4.6640625" style="59" customWidth="1"/>
    <col min="2" max="2" width="26.6640625" style="75" customWidth="1"/>
    <col min="3" max="5" width="19.6640625" style="59" customWidth="1"/>
    <col min="6" max="6" width="19" style="59" bestFit="1" customWidth="1"/>
    <col min="7" max="7" width="13.1640625" style="59" customWidth="1"/>
    <col min="8" max="8" width="13.33203125" style="59" customWidth="1"/>
    <col min="9" max="10" width="15.6640625" style="59" bestFit="1" customWidth="1"/>
    <col min="11" max="11" width="13.83203125" style="59" bestFit="1" customWidth="1"/>
    <col min="12" max="16384" width="8.83203125" style="59"/>
  </cols>
  <sheetData>
    <row r="1" spans="1:12" ht="31" x14ac:dyDescent="0.2">
      <c r="A1" s="54"/>
      <c r="B1" s="55" t="s">
        <v>13</v>
      </c>
      <c r="C1" s="56"/>
      <c r="D1" s="57"/>
      <c r="E1" s="57"/>
      <c r="F1" s="58" t="s">
        <v>52</v>
      </c>
    </row>
    <row r="2" spans="1:12" ht="15" customHeight="1" x14ac:dyDescent="0.2">
      <c r="A2" s="60" t="s">
        <v>52</v>
      </c>
      <c r="B2" s="61" t="s">
        <v>48</v>
      </c>
      <c r="C2" s="61" t="s">
        <v>99</v>
      </c>
      <c r="D2" s="61" t="s">
        <v>50</v>
      </c>
      <c r="E2" s="61" t="s">
        <v>51</v>
      </c>
      <c r="F2" s="61" t="s">
        <v>72</v>
      </c>
      <c r="G2" s="61" t="s">
        <v>100</v>
      </c>
      <c r="H2" s="61" t="s">
        <v>101</v>
      </c>
      <c r="I2" s="62" t="s">
        <v>97</v>
      </c>
      <c r="J2" s="62" t="s">
        <v>98</v>
      </c>
      <c r="K2" s="61" t="s">
        <v>103</v>
      </c>
      <c r="L2" s="61" t="s">
        <v>102</v>
      </c>
    </row>
    <row r="3" spans="1:12" ht="15" customHeight="1" x14ac:dyDescent="0.2">
      <c r="A3" s="63"/>
      <c r="B3" s="64" t="s">
        <v>59</v>
      </c>
      <c r="C3" s="65">
        <v>1000</v>
      </c>
      <c r="D3" s="65"/>
      <c r="E3" s="52">
        <f>'Apparel-Reception-Music-Pics'!$C3-'Apparel-Reception-Music-Pics'!$D3</f>
        <v>1000</v>
      </c>
      <c r="F3" s="50"/>
      <c r="G3" s="50"/>
      <c r="H3" s="50"/>
      <c r="I3" s="50"/>
      <c r="J3" s="50"/>
      <c r="K3" s="50"/>
      <c r="L3" s="50"/>
    </row>
    <row r="4" spans="1:12" ht="15" customHeight="1" x14ac:dyDescent="0.2">
      <c r="A4" s="63"/>
      <c r="B4" s="66" t="s">
        <v>63</v>
      </c>
      <c r="C4" s="65">
        <v>1500</v>
      </c>
      <c r="D4" s="65"/>
      <c r="E4" s="52">
        <f>'Apparel-Reception-Music-Pics'!$C4-'Apparel-Reception-Music-Pics'!$D4</f>
        <v>1500</v>
      </c>
      <c r="F4" s="50"/>
      <c r="G4" s="50"/>
      <c r="H4" s="50"/>
      <c r="I4" s="50"/>
      <c r="J4" s="50"/>
      <c r="K4" s="50"/>
      <c r="L4" s="50"/>
    </row>
    <row r="5" spans="1:12" ht="15" customHeight="1" x14ac:dyDescent="0.2">
      <c r="A5" s="63"/>
      <c r="B5" s="66" t="s">
        <v>62</v>
      </c>
      <c r="C5" s="65">
        <v>0</v>
      </c>
      <c r="D5" s="65"/>
      <c r="E5" s="52">
        <f>'Apparel-Reception-Music-Pics'!$C5-'Apparel-Reception-Music-Pics'!$D5</f>
        <v>0</v>
      </c>
      <c r="F5" s="50"/>
      <c r="G5" s="50"/>
      <c r="H5" s="50"/>
      <c r="I5" s="50"/>
      <c r="J5" s="50"/>
      <c r="K5" s="50"/>
      <c r="L5" s="50"/>
    </row>
    <row r="6" spans="1:12" ht="15" customHeight="1" x14ac:dyDescent="0.2">
      <c r="A6" s="63"/>
      <c r="B6" s="66" t="s">
        <v>60</v>
      </c>
      <c r="C6" s="65">
        <v>200</v>
      </c>
      <c r="D6" s="65"/>
      <c r="E6" s="52">
        <f>'Apparel-Reception-Music-Pics'!$C6-'Apparel-Reception-Music-Pics'!$D6</f>
        <v>200</v>
      </c>
      <c r="F6" s="50"/>
      <c r="G6" s="50"/>
      <c r="H6" s="50"/>
      <c r="I6" s="50"/>
      <c r="J6" s="50"/>
      <c r="K6" s="50"/>
      <c r="L6" s="50"/>
    </row>
    <row r="7" spans="1:12" ht="15" customHeight="1" x14ac:dyDescent="0.2">
      <c r="A7" s="63"/>
      <c r="B7" s="66" t="s">
        <v>64</v>
      </c>
      <c r="C7" s="65">
        <v>20</v>
      </c>
      <c r="D7" s="65"/>
      <c r="E7" s="52">
        <f>'Apparel-Reception-Music-Pics'!$C7-'Apparel-Reception-Music-Pics'!$D7</f>
        <v>20</v>
      </c>
      <c r="F7" s="50"/>
      <c r="G7" s="50"/>
      <c r="H7" s="50"/>
      <c r="I7" s="50"/>
      <c r="J7" s="50"/>
      <c r="K7" s="50"/>
      <c r="L7" s="50"/>
    </row>
    <row r="8" spans="1:12" ht="15" customHeight="1" x14ac:dyDescent="0.2">
      <c r="A8" s="63"/>
      <c r="B8" s="66" t="s">
        <v>58</v>
      </c>
      <c r="C8" s="65">
        <v>20</v>
      </c>
      <c r="D8" s="65"/>
      <c r="E8" s="52">
        <f>'Apparel-Reception-Music-Pics'!$C8-'Apparel-Reception-Music-Pics'!$D8</f>
        <v>20</v>
      </c>
      <c r="F8" s="50"/>
      <c r="G8" s="50"/>
      <c r="H8" s="50"/>
      <c r="I8" s="50"/>
      <c r="J8" s="50"/>
      <c r="K8" s="50"/>
      <c r="L8" s="50"/>
    </row>
    <row r="9" spans="1:12" ht="15" customHeight="1" x14ac:dyDescent="0.2">
      <c r="A9" s="63"/>
      <c r="B9" s="66" t="s">
        <v>68</v>
      </c>
      <c r="C9" s="65">
        <v>3000</v>
      </c>
      <c r="D9" s="65"/>
      <c r="E9" s="52">
        <f>'Apparel-Reception-Music-Pics'!$C9-'Apparel-Reception-Music-Pics'!$D9</f>
        <v>3000</v>
      </c>
      <c r="F9" s="50"/>
      <c r="G9" s="50"/>
      <c r="H9" s="50"/>
      <c r="I9" s="50"/>
      <c r="J9" s="50"/>
      <c r="K9" s="50"/>
      <c r="L9" s="50"/>
    </row>
    <row r="10" spans="1:12" ht="15" customHeight="1" x14ac:dyDescent="0.2">
      <c r="A10" s="63"/>
      <c r="B10" s="66" t="s">
        <v>69</v>
      </c>
      <c r="C10" s="65"/>
      <c r="D10" s="65"/>
      <c r="E10" s="52">
        <f>'Apparel-Reception-Music-Pics'!$C10-'Apparel-Reception-Music-Pics'!$D10</f>
        <v>0</v>
      </c>
      <c r="F10" s="50"/>
      <c r="G10" s="50"/>
      <c r="H10" s="50"/>
      <c r="I10" s="50"/>
      <c r="J10" s="50"/>
      <c r="K10" s="50"/>
      <c r="L10" s="50"/>
    </row>
    <row r="11" spans="1:12" ht="15" customHeight="1" x14ac:dyDescent="0.2">
      <c r="A11" s="63"/>
      <c r="B11" s="66" t="s">
        <v>70</v>
      </c>
      <c r="C11" s="65">
        <v>80</v>
      </c>
      <c r="D11" s="65"/>
      <c r="E11" s="52">
        <f>'Apparel-Reception-Music-Pics'!$C11-'Apparel-Reception-Music-Pics'!$D11</f>
        <v>80</v>
      </c>
      <c r="F11" s="50"/>
      <c r="G11" s="50"/>
      <c r="H11" s="50"/>
      <c r="I11" s="50"/>
      <c r="J11" s="50"/>
      <c r="K11" s="50"/>
      <c r="L11" s="50"/>
    </row>
    <row r="12" spans="1:12" ht="15" customHeight="1" x14ac:dyDescent="0.2">
      <c r="A12" s="63"/>
      <c r="B12" s="66" t="s">
        <v>71</v>
      </c>
      <c r="C12" s="65"/>
      <c r="D12" s="65"/>
      <c r="E12" s="52">
        <f>'Apparel-Reception-Music-Pics'!$C12-'Apparel-Reception-Music-Pics'!$D12</f>
        <v>0</v>
      </c>
      <c r="F12" s="50"/>
      <c r="G12" s="50"/>
      <c r="H12" s="50"/>
      <c r="I12" s="50"/>
      <c r="J12" s="50"/>
      <c r="K12" s="50"/>
      <c r="L12" s="50"/>
    </row>
    <row r="13" spans="1:12" ht="15" customHeight="1" x14ac:dyDescent="0.2">
      <c r="A13" s="63"/>
      <c r="B13" s="64" t="s">
        <v>57</v>
      </c>
      <c r="C13" s="65">
        <v>1000</v>
      </c>
      <c r="D13" s="65"/>
      <c r="E13" s="52">
        <f>'Apparel-Reception-Music-Pics'!$C13-'Apparel-Reception-Music-Pics'!$D13</f>
        <v>1000</v>
      </c>
      <c r="F13" s="50"/>
      <c r="G13" s="50"/>
      <c r="H13" s="50"/>
      <c r="I13" s="50"/>
      <c r="J13" s="50"/>
      <c r="K13" s="50"/>
      <c r="L13" s="50"/>
    </row>
    <row r="14" spans="1:12" ht="15" customHeight="1" x14ac:dyDescent="0.2">
      <c r="A14" s="63"/>
      <c r="B14" s="66" t="s">
        <v>53</v>
      </c>
      <c r="C14" s="65">
        <v>4800</v>
      </c>
      <c r="D14" s="65"/>
      <c r="E14" s="52">
        <f>'Apparel-Reception-Music-Pics'!$C14-'Apparel-Reception-Music-Pics'!$D14</f>
        <v>4800</v>
      </c>
      <c r="F14" s="50"/>
      <c r="G14" s="50"/>
      <c r="H14" s="50"/>
      <c r="I14" s="50"/>
      <c r="J14" s="50"/>
      <c r="K14" s="50"/>
      <c r="L14" s="50"/>
    </row>
    <row r="15" spans="1:12" ht="15" customHeight="1" x14ac:dyDescent="0.2">
      <c r="A15" s="63"/>
      <c r="B15" s="66" t="s">
        <v>56</v>
      </c>
      <c r="C15" s="65">
        <v>200</v>
      </c>
      <c r="D15" s="65"/>
      <c r="E15" s="52">
        <f>'Apparel-Reception-Music-Pics'!$C15-'Apparel-Reception-Music-Pics'!$D15</f>
        <v>200</v>
      </c>
      <c r="F15" s="50"/>
      <c r="G15" s="50"/>
      <c r="H15" s="50"/>
      <c r="I15" s="50"/>
      <c r="J15" s="50"/>
      <c r="K15" s="50"/>
      <c r="L15" s="50"/>
    </row>
    <row r="16" spans="1:12" ht="15" customHeight="1" x14ac:dyDescent="0.2">
      <c r="A16" s="63"/>
      <c r="B16" s="64" t="s">
        <v>55</v>
      </c>
      <c r="C16" s="65">
        <v>200</v>
      </c>
      <c r="D16" s="65"/>
      <c r="E16" s="52">
        <f>'Apparel-Reception-Music-Pics'!$C16-'Apparel-Reception-Music-Pics'!$D16</f>
        <v>200</v>
      </c>
      <c r="F16" s="50"/>
      <c r="G16" s="50"/>
      <c r="H16" s="50"/>
      <c r="I16" s="50"/>
      <c r="J16" s="50"/>
      <c r="K16" s="50"/>
      <c r="L16" s="50"/>
    </row>
    <row r="17" spans="1:12" ht="15" customHeight="1" x14ac:dyDescent="0.2">
      <c r="A17" s="63"/>
      <c r="B17" s="64" t="s">
        <v>54</v>
      </c>
      <c r="C17" s="65">
        <v>400</v>
      </c>
      <c r="D17" s="65"/>
      <c r="E17" s="52">
        <f>'Apparel-Reception-Music-Pics'!$C17-'Apparel-Reception-Music-Pics'!$D17</f>
        <v>400</v>
      </c>
      <c r="F17" s="50"/>
      <c r="G17" s="50"/>
      <c r="H17" s="50"/>
      <c r="I17" s="50"/>
      <c r="J17" s="50"/>
      <c r="K17" s="50"/>
      <c r="L17" s="50"/>
    </row>
    <row r="18" spans="1:12" ht="15" customHeight="1" x14ac:dyDescent="0.2">
      <c r="A18" s="63"/>
      <c r="B18" s="64" t="s">
        <v>65</v>
      </c>
      <c r="C18" s="65">
        <v>2000</v>
      </c>
      <c r="D18" s="65"/>
      <c r="E18" s="52">
        <f>'Apparel-Reception-Music-Pics'!$C18-'Apparel-Reception-Music-Pics'!$D18</f>
        <v>2000</v>
      </c>
      <c r="F18" s="50"/>
      <c r="G18" s="50"/>
      <c r="H18" s="50"/>
      <c r="I18" s="50"/>
      <c r="J18" s="50"/>
      <c r="K18" s="50"/>
      <c r="L18" s="50"/>
    </row>
    <row r="19" spans="1:12" ht="15" customHeight="1" x14ac:dyDescent="0.2">
      <c r="A19" s="63"/>
      <c r="B19" s="64" t="s">
        <v>66</v>
      </c>
      <c r="C19" s="65">
        <v>400</v>
      </c>
      <c r="D19" s="65"/>
      <c r="E19" s="52">
        <f>'Apparel-Reception-Music-Pics'!$C19-'Apparel-Reception-Music-Pics'!$D19</f>
        <v>400</v>
      </c>
      <c r="F19" s="50"/>
      <c r="G19" s="50" t="s">
        <v>61</v>
      </c>
      <c r="H19" s="50"/>
      <c r="I19" s="50"/>
      <c r="J19" s="50"/>
      <c r="K19" s="50"/>
      <c r="L19" s="50"/>
    </row>
    <row r="20" spans="1:12" ht="15" customHeight="1" x14ac:dyDescent="0.2">
      <c r="A20" s="63"/>
      <c r="B20" s="66" t="s">
        <v>67</v>
      </c>
      <c r="C20" s="65">
        <v>600</v>
      </c>
      <c r="D20" s="65"/>
      <c r="E20" s="52">
        <f>'Apparel-Reception-Music-Pics'!$C20-'Apparel-Reception-Music-Pics'!$D20</f>
        <v>600</v>
      </c>
      <c r="F20" s="50"/>
      <c r="G20" s="50"/>
      <c r="H20" s="50"/>
      <c r="I20" s="50"/>
      <c r="J20" s="50"/>
      <c r="K20" s="50"/>
      <c r="L20" s="50"/>
    </row>
    <row r="21" spans="1:12" ht="15" customHeight="1" x14ac:dyDescent="0.2">
      <c r="A21" s="63"/>
      <c r="B21" s="66" t="s">
        <v>95</v>
      </c>
      <c r="C21" s="65"/>
      <c r="D21" s="65"/>
      <c r="E21" s="52">
        <f>'Apparel-Reception-Music-Pics'!$C21-'Apparel-Reception-Music-Pics'!$D21</f>
        <v>0</v>
      </c>
      <c r="F21" s="50"/>
      <c r="G21" s="50"/>
      <c r="H21" s="50"/>
      <c r="I21" s="50"/>
      <c r="J21" s="50"/>
      <c r="K21" s="50"/>
      <c r="L21" s="50"/>
    </row>
    <row r="22" spans="1:12" ht="15" customHeight="1" x14ac:dyDescent="0.2">
      <c r="A22" s="63"/>
      <c r="B22" s="66" t="s">
        <v>96</v>
      </c>
      <c r="C22" s="65"/>
      <c r="D22" s="65"/>
      <c r="E22" s="52">
        <f>'Apparel-Reception-Music-Pics'!$C22-'Apparel-Reception-Music-Pics'!$D22</f>
        <v>0</v>
      </c>
      <c r="F22" s="50"/>
      <c r="G22" s="50"/>
      <c r="H22" s="50"/>
      <c r="I22" s="50"/>
      <c r="J22" s="50"/>
      <c r="K22" s="50"/>
      <c r="L22" s="50"/>
    </row>
    <row r="23" spans="1:12" ht="15" customHeight="1" x14ac:dyDescent="0.2">
      <c r="A23" s="63"/>
      <c r="B23" s="66" t="s">
        <v>106</v>
      </c>
      <c r="C23" s="65">
        <v>200</v>
      </c>
      <c r="D23" s="65"/>
      <c r="E23" s="52">
        <f>'Apparel-Reception-Music-Pics'!$C23-'Apparel-Reception-Music-Pics'!$D23</f>
        <v>200</v>
      </c>
      <c r="F23" s="50"/>
      <c r="G23" s="50"/>
      <c r="H23" s="50"/>
      <c r="I23" s="50"/>
      <c r="J23" s="50"/>
      <c r="K23" s="50"/>
      <c r="L23" s="50"/>
    </row>
    <row r="24" spans="1:12" ht="15" customHeight="1" x14ac:dyDescent="0.2">
      <c r="A24" s="67"/>
      <c r="B24" s="66" t="s">
        <v>107</v>
      </c>
      <c r="C24" s="65">
        <v>100</v>
      </c>
      <c r="D24" s="65"/>
      <c r="E24" s="52">
        <f>'Apparel-Reception-Music-Pics'!$C24-'Apparel-Reception-Music-Pics'!$D24</f>
        <v>100</v>
      </c>
      <c r="F24" s="50"/>
      <c r="G24" s="50"/>
      <c r="H24" s="50"/>
      <c r="I24" s="50"/>
      <c r="J24" s="50"/>
      <c r="K24" s="50"/>
      <c r="L24" s="50"/>
    </row>
    <row r="25" spans="1:12" ht="15" customHeight="1" x14ac:dyDescent="0.2">
      <c r="A25" s="67"/>
      <c r="B25" s="66" t="s">
        <v>105</v>
      </c>
      <c r="C25" s="65"/>
      <c r="D25" s="65"/>
      <c r="E25" s="52">
        <f>'Apparel-Reception-Music-Pics'!$C25-'Apparel-Reception-Music-Pics'!$D25</f>
        <v>0</v>
      </c>
      <c r="F25" s="50"/>
      <c r="G25" s="50"/>
      <c r="H25" s="50"/>
      <c r="I25" s="50"/>
      <c r="J25" s="50"/>
      <c r="K25" s="50"/>
      <c r="L25" s="50"/>
    </row>
    <row r="26" spans="1:12" ht="15" customHeight="1" x14ac:dyDescent="0.2">
      <c r="A26" s="67"/>
      <c r="B26" s="66" t="s">
        <v>104</v>
      </c>
      <c r="C26" s="65"/>
      <c r="D26" s="65"/>
      <c r="E26" s="52">
        <f>'Apparel-Reception-Music-Pics'!$C26-'Apparel-Reception-Music-Pics'!$D26</f>
        <v>0</v>
      </c>
      <c r="F26" s="50"/>
      <c r="G26" s="50"/>
      <c r="H26" s="50"/>
      <c r="I26" s="50"/>
      <c r="J26" s="50"/>
      <c r="K26" s="50"/>
      <c r="L26" s="50"/>
    </row>
    <row r="27" spans="1:12" ht="15" customHeight="1" x14ac:dyDescent="0.2">
      <c r="A27" s="54"/>
      <c r="B27" s="68" t="s">
        <v>28</v>
      </c>
      <c r="C27" s="69">
        <f>SUBTOTAL(109,tblApparel[ESTIMATED COST])</f>
        <v>15720</v>
      </c>
      <c r="D27" s="69">
        <f>SUBTOTAL(109,tblApparel[ACTUAL])</f>
        <v>0</v>
      </c>
      <c r="E27" s="69">
        <f>SUBTOTAL(109,tblApparel[OVER/UNDER])</f>
        <v>15720</v>
      </c>
      <c r="F27" s="68"/>
      <c r="G27" s="68"/>
      <c r="H27" s="68"/>
      <c r="I27" s="68"/>
      <c r="J27" s="68"/>
      <c r="K27" s="68"/>
      <c r="L27" s="70"/>
    </row>
    <row r="28" spans="1:12" ht="15" customHeight="1" x14ac:dyDescent="0.2">
      <c r="A28" s="54"/>
      <c r="B28" s="95"/>
      <c r="C28" s="95"/>
      <c r="D28" s="95"/>
      <c r="E28" s="95"/>
    </row>
    <row r="29" spans="1:12" ht="15" customHeight="1" x14ac:dyDescent="0.2">
      <c r="A29" s="71"/>
      <c r="B29" s="55" t="s">
        <v>38</v>
      </c>
      <c r="C29" s="56"/>
      <c r="D29" s="57"/>
      <c r="E29" s="57"/>
    </row>
    <row r="30" spans="1:12" ht="15" customHeight="1" x14ac:dyDescent="0.2">
      <c r="A30" s="71"/>
      <c r="B30" s="61" t="s">
        <v>48</v>
      </c>
      <c r="C30" s="61" t="s">
        <v>99</v>
      </c>
      <c r="D30" s="61" t="s">
        <v>50</v>
      </c>
      <c r="E30" s="61" t="s">
        <v>51</v>
      </c>
      <c r="F30" s="61" t="s">
        <v>73</v>
      </c>
      <c r="G30" s="61" t="s">
        <v>100</v>
      </c>
      <c r="H30" s="61" t="s">
        <v>101</v>
      </c>
      <c r="I30" s="62" t="s">
        <v>97</v>
      </c>
      <c r="J30" s="62" t="s">
        <v>98</v>
      </c>
      <c r="K30" s="61" t="s">
        <v>103</v>
      </c>
      <c r="L30" s="61" t="s">
        <v>102</v>
      </c>
    </row>
    <row r="31" spans="1:12" ht="15" customHeight="1" x14ac:dyDescent="0.2">
      <c r="A31" s="71"/>
      <c r="B31" s="64" t="s">
        <v>26</v>
      </c>
      <c r="C31" s="65">
        <v>40000</v>
      </c>
      <c r="D31" s="65"/>
      <c r="E31" s="51">
        <f>'Apparel-Reception-Music-Pics'!$C31-'Apparel-Reception-Music-Pics'!$D31</f>
        <v>40000</v>
      </c>
      <c r="F31" s="50"/>
      <c r="G31" s="50"/>
      <c r="H31" s="50"/>
      <c r="I31" s="50"/>
      <c r="J31" s="50"/>
      <c r="K31" s="50"/>
      <c r="L31" s="50"/>
    </row>
    <row r="32" spans="1:12" ht="15" customHeight="1" x14ac:dyDescent="0.2">
      <c r="A32" s="71"/>
      <c r="B32" s="64" t="s">
        <v>21</v>
      </c>
      <c r="C32" s="65">
        <v>100</v>
      </c>
      <c r="D32" s="65"/>
      <c r="E32" s="51">
        <f>'Apparel-Reception-Music-Pics'!$C32-'Apparel-Reception-Music-Pics'!$D32</f>
        <v>100</v>
      </c>
      <c r="F32" s="50"/>
      <c r="G32" s="50"/>
      <c r="H32" s="50"/>
      <c r="I32" s="50"/>
      <c r="J32" s="50"/>
      <c r="K32" s="50"/>
      <c r="L32" s="50"/>
    </row>
    <row r="33" spans="1:12" ht="15" customHeight="1" x14ac:dyDescent="0.2">
      <c r="A33" s="71"/>
      <c r="B33" s="66" t="s">
        <v>0</v>
      </c>
      <c r="C33" s="65">
        <v>0</v>
      </c>
      <c r="D33" s="65"/>
      <c r="E33" s="51">
        <f>'Apparel-Reception-Music-Pics'!$C33-'Apparel-Reception-Music-Pics'!$D33</f>
        <v>0</v>
      </c>
      <c r="F33" s="50"/>
      <c r="G33" s="50"/>
      <c r="H33" s="50"/>
      <c r="I33" s="50"/>
      <c r="J33" s="50"/>
      <c r="K33" s="50"/>
      <c r="L33" s="50"/>
    </row>
    <row r="34" spans="1:12" ht="15" customHeight="1" x14ac:dyDescent="0.2">
      <c r="A34" s="71"/>
      <c r="B34" s="66" t="s">
        <v>85</v>
      </c>
      <c r="C34" s="65">
        <v>2000</v>
      </c>
      <c r="D34" s="65"/>
      <c r="E34" s="51">
        <f>'Apparel-Reception-Music-Pics'!$C34-'Apparel-Reception-Music-Pics'!$D34</f>
        <v>2000</v>
      </c>
      <c r="F34" s="50"/>
      <c r="G34" s="50"/>
      <c r="H34" s="50"/>
      <c r="I34" s="50"/>
      <c r="J34" s="50"/>
      <c r="K34" s="50"/>
      <c r="L34" s="50"/>
    </row>
    <row r="35" spans="1:12" ht="15" customHeight="1" x14ac:dyDescent="0.2">
      <c r="A35" s="71"/>
      <c r="B35" s="66" t="s">
        <v>1</v>
      </c>
      <c r="C35" s="65">
        <v>0</v>
      </c>
      <c r="D35" s="65"/>
      <c r="E35" s="51">
        <f>'Apparel-Reception-Music-Pics'!$C35-'Apparel-Reception-Music-Pics'!$D35</f>
        <v>0</v>
      </c>
      <c r="F35" s="50"/>
      <c r="G35" s="50"/>
      <c r="H35" s="50"/>
      <c r="I35" s="50"/>
      <c r="J35" s="50"/>
      <c r="K35" s="50"/>
      <c r="L35" s="50"/>
    </row>
    <row r="36" spans="1:12" ht="15" customHeight="1" x14ac:dyDescent="0.2">
      <c r="A36" s="71"/>
      <c r="B36" s="66" t="s">
        <v>9</v>
      </c>
      <c r="C36" s="65">
        <v>600</v>
      </c>
      <c r="D36" s="65"/>
      <c r="E36" s="51">
        <f>'Apparel-Reception-Music-Pics'!$C36-'Apparel-Reception-Music-Pics'!$D36</f>
        <v>600</v>
      </c>
      <c r="F36" s="50"/>
      <c r="G36" s="50"/>
      <c r="H36" s="50"/>
      <c r="I36" s="50"/>
      <c r="J36" s="50"/>
      <c r="K36" s="50"/>
      <c r="L36" s="50"/>
    </row>
    <row r="37" spans="1:12" ht="15" customHeight="1" x14ac:dyDescent="0.2">
      <c r="B37" s="66" t="s">
        <v>14</v>
      </c>
      <c r="C37" s="65">
        <v>500</v>
      </c>
      <c r="D37" s="65"/>
      <c r="E37" s="51">
        <f>'Apparel-Reception-Music-Pics'!$C37-'Apparel-Reception-Music-Pics'!$D37</f>
        <v>500</v>
      </c>
      <c r="F37" s="50"/>
      <c r="G37" s="50"/>
      <c r="H37" s="50"/>
      <c r="I37" s="50"/>
      <c r="J37" s="50"/>
      <c r="K37" s="50"/>
      <c r="L37" s="50"/>
    </row>
    <row r="38" spans="1:12" ht="15" customHeight="1" x14ac:dyDescent="0.2">
      <c r="B38" s="66" t="s">
        <v>22</v>
      </c>
      <c r="C38" s="65">
        <v>0</v>
      </c>
      <c r="D38" s="65"/>
      <c r="E38" s="51">
        <f>'Apparel-Reception-Music-Pics'!$C38-'Apparel-Reception-Music-Pics'!$D38</f>
        <v>0</v>
      </c>
      <c r="F38" s="50"/>
      <c r="G38" s="50"/>
      <c r="H38" s="50"/>
      <c r="I38" s="50"/>
      <c r="J38" s="50"/>
      <c r="K38" s="50"/>
      <c r="L38" s="50"/>
    </row>
    <row r="39" spans="1:12" ht="15" customHeight="1" x14ac:dyDescent="0.2">
      <c r="A39" s="54"/>
      <c r="B39" s="68" t="s">
        <v>32</v>
      </c>
      <c r="C39" s="69">
        <f>SUBTOTAL(109,tblReception[ESTIMATED COST])</f>
        <v>43200</v>
      </c>
      <c r="D39" s="69">
        <f>SUBTOTAL(109,tblReception[ACTUAL])</f>
        <v>0</v>
      </c>
      <c r="E39" s="69">
        <f>SUBTOTAL(109,tblReception[OVER/UNDER])</f>
        <v>43200</v>
      </c>
      <c r="F39" s="68"/>
      <c r="G39" s="68"/>
      <c r="H39" s="68"/>
      <c r="I39" s="68"/>
      <c r="J39" s="68"/>
      <c r="K39" s="68"/>
      <c r="L39" s="70"/>
    </row>
    <row r="40" spans="1:12" ht="15" customHeight="1" x14ac:dyDescent="0.2">
      <c r="A40" s="71"/>
      <c r="B40" s="94" t="s">
        <v>39</v>
      </c>
      <c r="C40" s="94"/>
      <c r="D40" s="94"/>
      <c r="E40" s="94"/>
    </row>
    <row r="41" spans="1:12" ht="15" customHeight="1" x14ac:dyDescent="0.2">
      <c r="A41" s="71"/>
      <c r="B41" s="94"/>
      <c r="C41" s="94"/>
      <c r="D41" s="94"/>
      <c r="E41" s="94"/>
    </row>
    <row r="42" spans="1:12" ht="15" customHeight="1" x14ac:dyDescent="0.2">
      <c r="A42" s="63"/>
      <c r="B42" s="72" t="s">
        <v>44</v>
      </c>
      <c r="C42" s="56"/>
      <c r="D42" s="57"/>
      <c r="E42" s="57"/>
    </row>
    <row r="43" spans="1:12" ht="15" customHeight="1" x14ac:dyDescent="0.2">
      <c r="A43" s="73"/>
      <c r="B43" s="61" t="s">
        <v>48</v>
      </c>
      <c r="C43" s="61" t="s">
        <v>99</v>
      </c>
      <c r="D43" s="61" t="s">
        <v>50</v>
      </c>
      <c r="E43" s="61" t="s">
        <v>51</v>
      </c>
      <c r="F43" s="61" t="s">
        <v>74</v>
      </c>
      <c r="G43" s="61" t="s">
        <v>100</v>
      </c>
      <c r="H43" s="61" t="s">
        <v>101</v>
      </c>
      <c r="I43" s="62" t="s">
        <v>97</v>
      </c>
      <c r="J43" s="62" t="s">
        <v>98</v>
      </c>
      <c r="K43" s="61" t="s">
        <v>103</v>
      </c>
      <c r="L43" s="61" t="s">
        <v>102</v>
      </c>
    </row>
    <row r="44" spans="1:12" ht="15" customHeight="1" x14ac:dyDescent="0.2">
      <c r="A44" s="54"/>
      <c r="B44" s="64" t="s">
        <v>19</v>
      </c>
      <c r="C44" s="65">
        <v>300</v>
      </c>
      <c r="D44" s="65"/>
      <c r="E44" s="51">
        <f>'Apparel-Reception-Music-Pics'!$C44-'Apparel-Reception-Music-Pics'!$D44</f>
        <v>300</v>
      </c>
      <c r="F44" s="50"/>
      <c r="G44" s="50"/>
      <c r="H44" s="50"/>
      <c r="I44" s="50"/>
      <c r="J44" s="50"/>
      <c r="K44" s="50"/>
      <c r="L44" s="50"/>
    </row>
    <row r="45" spans="1:12" ht="15" customHeight="1" x14ac:dyDescent="0.2">
      <c r="A45" s="59" t="s">
        <v>52</v>
      </c>
      <c r="B45" s="66" t="s">
        <v>75</v>
      </c>
      <c r="C45" s="65">
        <v>500</v>
      </c>
      <c r="D45" s="65"/>
      <c r="E45" s="51">
        <f>'Apparel-Reception-Music-Pics'!$C45-'Apparel-Reception-Music-Pics'!$D45</f>
        <v>500</v>
      </c>
      <c r="F45" s="50"/>
      <c r="G45" s="50"/>
      <c r="H45" s="50"/>
      <c r="I45" s="50"/>
      <c r="J45" s="50"/>
      <c r="K45" s="50"/>
      <c r="L45" s="50"/>
    </row>
    <row r="46" spans="1:12" ht="15" customHeight="1" x14ac:dyDescent="0.2">
      <c r="A46" s="71"/>
      <c r="B46" s="74" t="s">
        <v>45</v>
      </c>
      <c r="C46" s="69">
        <f>SUBTOTAL(109,tblMusic[ESTIMATED COST])</f>
        <v>800</v>
      </c>
      <c r="D46" s="69">
        <f>SUBTOTAL(109,tblMusic[ACTUAL])</f>
        <v>0</v>
      </c>
      <c r="E46" s="69">
        <f>SUBTOTAL(109,tblMusic[OVER/UNDER])</f>
        <v>800</v>
      </c>
      <c r="F46" s="68"/>
      <c r="G46" s="68"/>
      <c r="H46" s="68"/>
      <c r="I46" s="68"/>
      <c r="J46" s="68"/>
      <c r="K46" s="68"/>
      <c r="L46" s="70"/>
    </row>
    <row r="47" spans="1:12" ht="15" customHeight="1" x14ac:dyDescent="0.2">
      <c r="A47" s="71"/>
      <c r="B47" s="96"/>
      <c r="C47" s="96"/>
      <c r="D47" s="96"/>
      <c r="E47" s="96"/>
    </row>
    <row r="48" spans="1:12" ht="15" customHeight="1" x14ac:dyDescent="0.2">
      <c r="A48" s="63"/>
      <c r="B48" s="55" t="s">
        <v>108</v>
      </c>
      <c r="C48" s="56"/>
      <c r="D48" s="57"/>
      <c r="E48" s="57"/>
    </row>
    <row r="49" spans="1:12" ht="15" customHeight="1" x14ac:dyDescent="0.2">
      <c r="A49" s="63"/>
      <c r="B49" s="61" t="s">
        <v>48</v>
      </c>
      <c r="C49" s="61" t="s">
        <v>99</v>
      </c>
      <c r="D49" s="61" t="s">
        <v>50</v>
      </c>
      <c r="E49" s="61" t="s">
        <v>51</v>
      </c>
      <c r="F49" s="61" t="s">
        <v>73</v>
      </c>
      <c r="G49" s="61" t="s">
        <v>100</v>
      </c>
      <c r="H49" s="61" t="s">
        <v>101</v>
      </c>
      <c r="I49" s="62" t="s">
        <v>97</v>
      </c>
      <c r="J49" s="62" t="s">
        <v>98</v>
      </c>
      <c r="K49" s="61" t="s">
        <v>103</v>
      </c>
      <c r="L49" s="61" t="s">
        <v>102</v>
      </c>
    </row>
    <row r="50" spans="1:12" ht="15" customHeight="1" x14ac:dyDescent="0.2">
      <c r="A50" s="63"/>
      <c r="B50" s="66" t="s">
        <v>10</v>
      </c>
      <c r="C50" s="65">
        <v>500</v>
      </c>
      <c r="D50" s="65"/>
      <c r="E50" s="51">
        <f>'Apparel-Reception-Music-Pics'!$C50-'Apparel-Reception-Music-Pics'!$D50</f>
        <v>500</v>
      </c>
      <c r="F50" s="50"/>
      <c r="G50" s="50"/>
      <c r="H50" s="50"/>
      <c r="I50" s="50"/>
      <c r="J50" s="50"/>
      <c r="K50" s="50"/>
      <c r="L50" s="50"/>
    </row>
    <row r="51" spans="1:12" ht="15" customHeight="1" x14ac:dyDescent="0.2">
      <c r="A51" s="63"/>
      <c r="B51" s="66" t="s">
        <v>84</v>
      </c>
      <c r="C51" s="65">
        <v>500</v>
      </c>
      <c r="D51" s="65"/>
      <c r="E51" s="51">
        <f>'Apparel-Reception-Music-Pics'!$C51-'Apparel-Reception-Music-Pics'!$D51</f>
        <v>500</v>
      </c>
      <c r="F51" s="50"/>
      <c r="G51" s="50"/>
      <c r="H51" s="50"/>
      <c r="I51" s="50"/>
      <c r="J51" s="50"/>
      <c r="K51" s="50"/>
      <c r="L51" s="50"/>
    </row>
    <row r="52" spans="1:12" ht="15" customHeight="1" x14ac:dyDescent="0.2">
      <c r="A52" s="63"/>
      <c r="B52" s="66" t="s">
        <v>23</v>
      </c>
      <c r="C52" s="65">
        <v>300</v>
      </c>
      <c r="D52" s="65"/>
      <c r="E52" s="51">
        <f>'Apparel-Reception-Music-Pics'!$C52-'Apparel-Reception-Music-Pics'!$D52</f>
        <v>300</v>
      </c>
      <c r="F52" s="50"/>
      <c r="G52" s="50"/>
      <c r="H52" s="50"/>
      <c r="I52" s="50"/>
      <c r="J52" s="50"/>
      <c r="K52" s="50"/>
      <c r="L52" s="50"/>
    </row>
    <row r="53" spans="1:12" ht="15" customHeight="1" x14ac:dyDescent="0.2">
      <c r="A53" s="63"/>
      <c r="B53" s="66"/>
      <c r="C53" s="65">
        <v>0</v>
      </c>
      <c r="D53" s="65"/>
      <c r="E53" s="51">
        <f>'Apparel-Reception-Music-Pics'!$C53-'Apparel-Reception-Music-Pics'!$D53</f>
        <v>0</v>
      </c>
      <c r="F53" s="50"/>
      <c r="G53" s="50"/>
      <c r="H53" s="50"/>
      <c r="I53" s="50"/>
      <c r="J53" s="50"/>
      <c r="K53" s="50"/>
      <c r="L53" s="50"/>
    </row>
    <row r="54" spans="1:12" ht="15" customHeight="1" x14ac:dyDescent="0.2">
      <c r="A54" s="63"/>
      <c r="B54" s="66"/>
      <c r="C54" s="65">
        <v>0</v>
      </c>
      <c r="D54" s="65"/>
      <c r="E54" s="51">
        <f>'Apparel-Reception-Music-Pics'!$C54-'Apparel-Reception-Music-Pics'!$D54</f>
        <v>0</v>
      </c>
      <c r="F54" s="50"/>
      <c r="G54" s="50"/>
      <c r="H54" s="50"/>
      <c r="I54" s="50"/>
      <c r="J54" s="50"/>
      <c r="K54" s="50"/>
      <c r="L54" s="50"/>
    </row>
    <row r="55" spans="1:12" ht="15" customHeight="1" x14ac:dyDescent="0.2">
      <c r="A55" s="73"/>
      <c r="B55" s="66" t="s">
        <v>86</v>
      </c>
      <c r="C55" s="65">
        <v>150</v>
      </c>
      <c r="D55" s="65"/>
      <c r="E55" s="51">
        <f>'Apparel-Reception-Music-Pics'!$C55-'Apparel-Reception-Music-Pics'!$D55</f>
        <v>150</v>
      </c>
      <c r="F55" s="50"/>
      <c r="G55" s="50"/>
      <c r="H55" s="50"/>
      <c r="I55" s="50"/>
      <c r="J55" s="50"/>
      <c r="K55" s="50"/>
      <c r="L55" s="50"/>
    </row>
    <row r="56" spans="1:12" ht="15" customHeight="1" x14ac:dyDescent="0.2">
      <c r="A56" s="54"/>
      <c r="B56" s="66"/>
      <c r="C56" s="65"/>
      <c r="D56" s="65"/>
      <c r="E56" s="51">
        <f>'Apparel-Reception-Music-Pics'!$C56-'Apparel-Reception-Music-Pics'!$D56</f>
        <v>0</v>
      </c>
      <c r="F56" s="50"/>
      <c r="G56" s="50"/>
      <c r="H56" s="50"/>
      <c r="I56" s="50"/>
      <c r="J56" s="50"/>
      <c r="K56" s="50"/>
      <c r="L56" s="50"/>
    </row>
    <row r="57" spans="1:12" ht="15" customHeight="1" x14ac:dyDescent="0.2">
      <c r="A57" s="59" t="s">
        <v>52</v>
      </c>
      <c r="B57" s="66"/>
      <c r="C57" s="65"/>
      <c r="D57" s="65"/>
      <c r="E57" s="51">
        <f>'Apparel-Reception-Music-Pics'!$C57-'Apparel-Reception-Music-Pics'!$D57</f>
        <v>0</v>
      </c>
      <c r="F57" s="50"/>
      <c r="G57" s="50"/>
      <c r="H57" s="50"/>
      <c r="I57" s="50"/>
      <c r="J57" s="50"/>
      <c r="K57" s="50"/>
      <c r="L57" s="50"/>
    </row>
    <row r="58" spans="1:12" ht="15" customHeight="1" x14ac:dyDescent="0.2">
      <c r="A58" s="71"/>
      <c r="B58" s="66"/>
      <c r="C58" s="65"/>
      <c r="D58" s="65"/>
      <c r="E58" s="51">
        <f>'Apparel-Reception-Music-Pics'!$C58-'Apparel-Reception-Music-Pics'!$D58</f>
        <v>0</v>
      </c>
      <c r="F58" s="50"/>
      <c r="G58" s="50"/>
      <c r="H58" s="50"/>
      <c r="I58" s="50"/>
      <c r="J58" s="50"/>
      <c r="K58" s="50"/>
      <c r="L58" s="50"/>
    </row>
    <row r="59" spans="1:12" ht="15" customHeight="1" x14ac:dyDescent="0.2">
      <c r="A59" s="63"/>
      <c r="B59" s="74" t="s">
        <v>43</v>
      </c>
      <c r="C59" s="69">
        <f>SUBTOTAL(109,tblPrinting[ESTIMATED COST])</f>
        <v>1450</v>
      </c>
      <c r="D59" s="69">
        <f>SUBTOTAL(109,tblPrinting[ACTUAL])</f>
        <v>0</v>
      </c>
      <c r="E59" s="69">
        <f>SUBTOTAL(109,tblPrinting[OVER/UNDER])</f>
        <v>1450</v>
      </c>
      <c r="F59" s="68"/>
      <c r="G59" s="68"/>
      <c r="H59" s="68"/>
      <c r="I59" s="68"/>
      <c r="J59" s="68"/>
      <c r="K59" s="68"/>
      <c r="L59" s="70"/>
    </row>
    <row r="60" spans="1:12" ht="15" customHeight="1" x14ac:dyDescent="0.2">
      <c r="A60" s="63"/>
      <c r="B60" s="96"/>
      <c r="C60" s="96"/>
      <c r="D60" s="96"/>
      <c r="E60" s="96"/>
    </row>
    <row r="61" spans="1:12" ht="15" customHeight="1" x14ac:dyDescent="0.2">
      <c r="A61" s="63"/>
      <c r="B61" s="55" t="s">
        <v>11</v>
      </c>
      <c r="C61" s="56"/>
      <c r="D61" s="57"/>
      <c r="E61" s="57"/>
    </row>
    <row r="62" spans="1:12" ht="15" customHeight="1" x14ac:dyDescent="0.2">
      <c r="A62" s="73"/>
      <c r="B62" s="61" t="s">
        <v>48</v>
      </c>
      <c r="C62" s="61" t="s">
        <v>99</v>
      </c>
      <c r="D62" s="61" t="s">
        <v>50</v>
      </c>
      <c r="E62" s="61" t="s">
        <v>51</v>
      </c>
      <c r="F62" s="61" t="s">
        <v>73</v>
      </c>
      <c r="G62" s="61" t="s">
        <v>100</v>
      </c>
      <c r="H62" s="61" t="s">
        <v>101</v>
      </c>
      <c r="I62" s="62" t="s">
        <v>97</v>
      </c>
      <c r="J62" s="62" t="s">
        <v>98</v>
      </c>
      <c r="K62" s="61" t="s">
        <v>103</v>
      </c>
      <c r="L62" s="61" t="s">
        <v>102</v>
      </c>
    </row>
    <row r="63" spans="1:12" ht="15" customHeight="1" x14ac:dyDescent="0.2">
      <c r="B63" s="66" t="s">
        <v>11</v>
      </c>
      <c r="C63" s="65">
        <v>4000</v>
      </c>
      <c r="D63" s="65"/>
      <c r="E63" s="51">
        <f>'Apparel-Reception-Music-Pics'!$C63-'Apparel-Reception-Music-Pics'!$D63</f>
        <v>4000</v>
      </c>
      <c r="F63" s="50"/>
      <c r="G63" s="50"/>
      <c r="H63" s="50"/>
      <c r="I63" s="50"/>
      <c r="J63" s="50"/>
      <c r="K63" s="50"/>
      <c r="L63" s="50"/>
    </row>
    <row r="64" spans="1:12" ht="15" customHeight="1" x14ac:dyDescent="0.2">
      <c r="B64" s="66" t="s">
        <v>87</v>
      </c>
      <c r="C64" s="65"/>
      <c r="D64" s="65"/>
      <c r="E64" s="51">
        <f>'Apparel-Reception-Music-Pics'!$C64-'Apparel-Reception-Music-Pics'!$D64</f>
        <v>0</v>
      </c>
      <c r="F64" s="50"/>
      <c r="G64" s="50"/>
      <c r="H64" s="50"/>
      <c r="I64" s="50"/>
      <c r="J64" s="50"/>
      <c r="K64" s="50"/>
      <c r="L64" s="50"/>
    </row>
    <row r="65" spans="2:12" ht="15" customHeight="1" x14ac:dyDescent="0.2">
      <c r="B65" s="66" t="s">
        <v>20</v>
      </c>
      <c r="C65" s="65"/>
      <c r="D65" s="65"/>
      <c r="E65" s="51">
        <f>'Apparel-Reception-Music-Pics'!$C65-'Apparel-Reception-Music-Pics'!$D65</f>
        <v>0</v>
      </c>
      <c r="F65" s="50"/>
      <c r="G65" s="50"/>
      <c r="H65" s="50"/>
      <c r="I65" s="50"/>
      <c r="J65" s="50"/>
      <c r="K65" s="50"/>
      <c r="L65" s="50"/>
    </row>
    <row r="66" spans="2:12" ht="15" customHeight="1" x14ac:dyDescent="0.2">
      <c r="B66" s="66" t="s">
        <v>12</v>
      </c>
      <c r="C66" s="65">
        <v>3000</v>
      </c>
      <c r="D66" s="65"/>
      <c r="E66" s="51">
        <f>'Apparel-Reception-Music-Pics'!$C66-'Apparel-Reception-Music-Pics'!$D66</f>
        <v>3000</v>
      </c>
      <c r="F66" s="50"/>
      <c r="G66" s="50"/>
      <c r="H66" s="50"/>
      <c r="I66" s="50"/>
      <c r="J66" s="50"/>
      <c r="K66" s="50"/>
      <c r="L66" s="50"/>
    </row>
    <row r="67" spans="2:12" ht="15" customHeight="1" x14ac:dyDescent="0.2">
      <c r="B67" s="66" t="s">
        <v>89</v>
      </c>
      <c r="C67" s="65"/>
      <c r="D67" s="65"/>
      <c r="E67" s="51">
        <f>'Apparel-Reception-Music-Pics'!$C67-'Apparel-Reception-Music-Pics'!$D67</f>
        <v>0</v>
      </c>
      <c r="F67" s="50"/>
      <c r="G67" s="50"/>
      <c r="H67" s="50"/>
      <c r="I67" s="50"/>
      <c r="J67" s="50"/>
      <c r="K67" s="50"/>
      <c r="L67" s="50"/>
    </row>
    <row r="68" spans="2:12" ht="15" customHeight="1" x14ac:dyDescent="0.2">
      <c r="B68" s="74" t="s">
        <v>31</v>
      </c>
      <c r="C68" s="69">
        <f>SUBTOTAL(109,tblPhotography[ESTIMATED COST])</f>
        <v>7000</v>
      </c>
      <c r="D68" s="69">
        <f>SUBTOTAL(109,tblPhotography[ACTUAL])</f>
        <v>0</v>
      </c>
      <c r="E68" s="69">
        <f>SUBTOTAL(109,tblPhotography[OVER/UNDER])</f>
        <v>7000</v>
      </c>
      <c r="F68" s="68"/>
      <c r="G68" s="68"/>
      <c r="H68" s="68"/>
      <c r="I68" s="68"/>
      <c r="J68" s="68"/>
      <c r="K68" s="68"/>
      <c r="L68" s="70"/>
    </row>
  </sheetData>
  <mergeCells count="5">
    <mergeCell ref="B40:E40"/>
    <mergeCell ref="B28:E28"/>
    <mergeCell ref="B41:E41"/>
    <mergeCell ref="B47:E47"/>
    <mergeCell ref="B60:E60"/>
  </mergeCells>
  <printOptions horizontalCentered="1"/>
  <pageMargins left="0.7" right="0.7" top="0.75" bottom="0.75" header="0.3" footer="0.3"/>
  <pageSetup scale="96" fitToHeight="0" orientation="portrait"/>
  <headerFooter differentFirst="1">
    <oddFooter>Page &amp;P of &amp;N</oddFooter>
  </headerFooter>
  <tableParts count="5">
    <tablePart r:id="rId1"/>
    <tablePart r:id="rId2"/>
    <tablePart r:id="rId3"/>
    <tablePart r:id="rId4"/>
    <tablePart r:id="rId5"/>
  </tableParts>
  <extLst>
    <ext xmlns:x14="http://schemas.microsoft.com/office/spreadsheetml/2009/9/main" uri="{78C0D931-6437-407d-A8EE-F0AAD7539E65}">
      <x14:conditionalFormattings>
        <x14:conditionalFormatting xmlns:xm="http://schemas.microsoft.com/office/excel/2006/main">
          <x14:cfRule type="iconSet" priority="154" id="{55199E56-DD9C-4A4F-BED9-16F56CCFDA0D}">
            <x14:iconSet iconSet="3Triangles" custom="1">
              <x14:cfvo type="percent">
                <xm:f>0</xm:f>
              </x14:cfvo>
              <x14:cfvo type="num">
                <xm:f>0</xm:f>
              </x14:cfvo>
              <x14:cfvo type="num">
                <xm:f>1</xm:f>
              </x14:cfvo>
              <x14:cfIcon iconSet="3ArrowsGray" iconId="0"/>
              <x14:cfIcon iconSet="NoIcons" iconId="0"/>
              <x14:cfIcon iconSet="3ArrowsGray" iconId="2"/>
            </x14:iconSet>
          </x14:cfRule>
          <xm:sqref>E63:E67 E50:E58 E44:E45 E31:E38 E3:E26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pageSetUpPr fitToPage="1"/>
  </sheetPr>
  <dimension ref="A1:L45"/>
  <sheetViews>
    <sheetView showGridLines="0" workbookViewId="0">
      <selection activeCell="K36" sqref="K36"/>
    </sheetView>
  </sheetViews>
  <sheetFormatPr baseColWidth="10" defaultColWidth="8.83203125" defaultRowHeight="15" customHeight="1" x14ac:dyDescent="0.15"/>
  <cols>
    <col min="1" max="1" width="4.6640625" customWidth="1"/>
    <col min="2" max="2" width="34.83203125" style="12" customWidth="1"/>
    <col min="3" max="5" width="19.6640625" customWidth="1"/>
    <col min="6" max="6" width="18.5" bestFit="1" customWidth="1"/>
    <col min="7" max="7" width="13.33203125" customWidth="1"/>
    <col min="8" max="8" width="12.5" customWidth="1"/>
    <col min="9" max="10" width="15.6640625" bestFit="1" customWidth="1"/>
    <col min="11" max="11" width="13.83203125" bestFit="1" customWidth="1"/>
    <col min="12" max="12" width="8.6640625" bestFit="1" customWidth="1"/>
  </cols>
  <sheetData>
    <row r="1" spans="1:12" ht="30" x14ac:dyDescent="0.2">
      <c r="A1" s="6"/>
      <c r="B1" s="11" t="s">
        <v>40</v>
      </c>
      <c r="C1" s="7"/>
      <c r="D1" s="5"/>
      <c r="E1" s="5"/>
    </row>
    <row r="2" spans="1:12" ht="15" customHeight="1" x14ac:dyDescent="0.15">
      <c r="A2" t="s">
        <v>52</v>
      </c>
      <c r="B2" s="13" t="s">
        <v>48</v>
      </c>
      <c r="C2" s="13" t="s">
        <v>99</v>
      </c>
      <c r="D2" s="13" t="s">
        <v>50</v>
      </c>
      <c r="E2" s="13" t="s">
        <v>51</v>
      </c>
      <c r="F2" s="14" t="s">
        <v>73</v>
      </c>
      <c r="G2" s="13" t="s">
        <v>100</v>
      </c>
      <c r="H2" s="13" t="s">
        <v>101</v>
      </c>
      <c r="I2" s="14" t="s">
        <v>97</v>
      </c>
      <c r="J2" s="14" t="s">
        <v>98</v>
      </c>
      <c r="K2" s="13" t="s">
        <v>103</v>
      </c>
      <c r="L2" s="13" t="s">
        <v>102</v>
      </c>
    </row>
    <row r="3" spans="1:12" ht="15" customHeight="1" x14ac:dyDescent="0.15">
      <c r="A3" s="10"/>
      <c r="B3" s="23" t="s">
        <v>30</v>
      </c>
      <c r="C3" s="24">
        <v>0</v>
      </c>
      <c r="D3" s="24"/>
      <c r="E3" s="29">
        <f>'Decoration-Flowers-Gifts-Travel'!$C3-'Decoration-Flowers-Gifts-Travel'!$D3</f>
        <v>0</v>
      </c>
      <c r="F3" s="25"/>
      <c r="G3" s="25"/>
      <c r="H3" s="25"/>
      <c r="I3" s="25"/>
      <c r="J3" s="25"/>
      <c r="K3" s="25"/>
      <c r="L3" s="25"/>
    </row>
    <row r="4" spans="1:12" ht="15" customHeight="1" x14ac:dyDescent="0.15">
      <c r="A4" s="8"/>
      <c r="B4" s="26" t="s">
        <v>37</v>
      </c>
      <c r="C4" s="24">
        <v>300</v>
      </c>
      <c r="D4" s="24"/>
      <c r="E4" s="29">
        <f>'Decoration-Flowers-Gifts-Travel'!$C4-'Decoration-Flowers-Gifts-Travel'!$D4</f>
        <v>300</v>
      </c>
      <c r="F4" s="25"/>
      <c r="G4" s="25"/>
      <c r="H4" s="25"/>
      <c r="I4" s="25"/>
      <c r="J4" s="25"/>
      <c r="K4" s="25"/>
      <c r="L4" s="25"/>
    </row>
    <row r="5" spans="1:12" ht="15" customHeight="1" x14ac:dyDescent="0.15">
      <c r="A5" s="8"/>
      <c r="B5" s="26" t="s">
        <v>4</v>
      </c>
      <c r="C5" s="24"/>
      <c r="D5" s="24"/>
      <c r="E5" s="29">
        <f>'Decoration-Flowers-Gifts-Travel'!$C5-'Decoration-Flowers-Gifts-Travel'!$D5</f>
        <v>0</v>
      </c>
      <c r="F5" s="25"/>
      <c r="G5" s="25"/>
      <c r="H5" s="25"/>
      <c r="I5" s="25"/>
      <c r="J5" s="25"/>
      <c r="K5" s="25"/>
      <c r="L5" s="25"/>
    </row>
    <row r="6" spans="1:12" ht="15" customHeight="1" x14ac:dyDescent="0.15">
      <c r="A6" s="8"/>
      <c r="B6" s="26" t="s">
        <v>5</v>
      </c>
      <c r="C6" s="24"/>
      <c r="D6" s="24"/>
      <c r="E6" s="29">
        <f>'Decoration-Flowers-Gifts-Travel'!$C6-'Decoration-Flowers-Gifts-Travel'!$D6</f>
        <v>0</v>
      </c>
      <c r="F6" s="25"/>
      <c r="G6" s="25"/>
      <c r="H6" s="25"/>
      <c r="I6" s="25"/>
      <c r="J6" s="25"/>
      <c r="K6" s="25"/>
      <c r="L6" s="25"/>
    </row>
    <row r="7" spans="1:12" ht="15" customHeight="1" x14ac:dyDescent="0.15">
      <c r="A7" s="8"/>
      <c r="B7" s="26"/>
      <c r="C7" s="24"/>
      <c r="D7" s="24"/>
      <c r="E7" s="29">
        <f>'Decoration-Flowers-Gifts-Travel'!$C7-'Decoration-Flowers-Gifts-Travel'!$D7</f>
        <v>0</v>
      </c>
      <c r="F7" s="25"/>
      <c r="G7" s="25"/>
      <c r="H7" s="25"/>
      <c r="I7" s="25"/>
      <c r="J7" s="25"/>
      <c r="K7" s="25"/>
      <c r="L7" s="25"/>
    </row>
    <row r="8" spans="1:12" ht="15" customHeight="1" x14ac:dyDescent="0.15">
      <c r="A8" s="9"/>
      <c r="B8" s="36" t="s">
        <v>36</v>
      </c>
      <c r="C8" s="35">
        <f>SUBTOTAL(109,tblDecorations[ESTIMATED COST])</f>
        <v>300</v>
      </c>
      <c r="D8" s="35">
        <f>SUBTOTAL(109,tblDecorations[ACTUAL])</f>
        <v>0</v>
      </c>
      <c r="E8" s="35">
        <f>SUBTOTAL(109,tblDecorations[OVER/UNDER])</f>
        <v>300</v>
      </c>
      <c r="F8" s="34"/>
      <c r="G8" s="34"/>
      <c r="H8" s="34"/>
      <c r="I8" s="34"/>
      <c r="J8" s="34"/>
      <c r="K8" s="43"/>
      <c r="L8" s="43"/>
    </row>
    <row r="9" spans="1:12" ht="15" customHeight="1" x14ac:dyDescent="0.2">
      <c r="A9" s="6"/>
      <c r="B9" s="97" t="s">
        <v>41</v>
      </c>
      <c r="C9" s="97"/>
      <c r="D9" s="97"/>
      <c r="E9" s="97"/>
    </row>
    <row r="10" spans="1:12" ht="15" customHeight="1" x14ac:dyDescent="0.2">
      <c r="A10" s="6"/>
      <c r="B10" s="97"/>
      <c r="C10" s="97"/>
      <c r="D10" s="97"/>
      <c r="E10" s="97"/>
    </row>
    <row r="11" spans="1:12" ht="15" customHeight="1" x14ac:dyDescent="0.2">
      <c r="A11" t="s">
        <v>52</v>
      </c>
      <c r="B11" s="11" t="s">
        <v>3</v>
      </c>
      <c r="C11" s="7"/>
      <c r="D11" s="5"/>
      <c r="E11" s="5"/>
    </row>
    <row r="12" spans="1:12" ht="15" customHeight="1" x14ac:dyDescent="0.15">
      <c r="A12" s="10"/>
      <c r="B12" s="13" t="s">
        <v>48</v>
      </c>
      <c r="C12" s="13" t="s">
        <v>99</v>
      </c>
      <c r="D12" s="13" t="s">
        <v>50</v>
      </c>
      <c r="E12" s="13" t="s">
        <v>51</v>
      </c>
      <c r="F12" s="14" t="s">
        <v>73</v>
      </c>
      <c r="G12" s="13" t="s">
        <v>100</v>
      </c>
      <c r="H12" s="13" t="s">
        <v>101</v>
      </c>
      <c r="I12" s="14" t="s">
        <v>97</v>
      </c>
      <c r="J12" s="14" t="s">
        <v>98</v>
      </c>
      <c r="K12" s="13" t="s">
        <v>103</v>
      </c>
      <c r="L12" s="13" t="s">
        <v>102</v>
      </c>
    </row>
    <row r="13" spans="1:12" ht="15" customHeight="1" x14ac:dyDescent="0.15">
      <c r="A13" s="8"/>
      <c r="B13" s="28" t="s">
        <v>76</v>
      </c>
      <c r="C13" s="27">
        <v>2000</v>
      </c>
      <c r="D13" s="27"/>
      <c r="E13" s="30">
        <f>'Decoration-Flowers-Gifts-Travel'!$C13-'Decoration-Flowers-Gifts-Travel'!$D13</f>
        <v>2000</v>
      </c>
      <c r="F13" s="25"/>
      <c r="G13" s="25"/>
      <c r="H13" s="25"/>
      <c r="I13" s="25"/>
      <c r="J13" s="25"/>
      <c r="K13" s="25"/>
      <c r="L13" s="25"/>
    </row>
    <row r="14" spans="1:12" ht="15" customHeight="1" x14ac:dyDescent="0.15">
      <c r="A14" s="8"/>
      <c r="B14" s="28" t="s">
        <v>94</v>
      </c>
      <c r="C14" s="27">
        <v>200</v>
      </c>
      <c r="D14" s="27"/>
      <c r="E14" s="30">
        <f>'Decoration-Flowers-Gifts-Travel'!$C14-'Decoration-Flowers-Gifts-Travel'!$D14</f>
        <v>200</v>
      </c>
      <c r="F14" s="25"/>
      <c r="G14" s="25"/>
      <c r="H14" s="25"/>
      <c r="I14" s="25"/>
      <c r="J14" s="25"/>
      <c r="K14" s="25"/>
      <c r="L14" s="25"/>
    </row>
    <row r="15" spans="1:12" ht="15" customHeight="1" x14ac:dyDescent="0.15">
      <c r="A15" s="8"/>
      <c r="B15" s="28" t="s">
        <v>77</v>
      </c>
      <c r="C15" s="27">
        <v>100</v>
      </c>
      <c r="D15" s="27"/>
      <c r="E15" s="31">
        <f>'Decoration-Flowers-Gifts-Travel'!$C15-'Decoration-Flowers-Gifts-Travel'!$D15</f>
        <v>100</v>
      </c>
      <c r="F15" s="25"/>
      <c r="G15" s="25"/>
      <c r="H15" s="25"/>
      <c r="I15" s="25"/>
      <c r="J15" s="25"/>
      <c r="K15" s="25"/>
      <c r="L15" s="25"/>
    </row>
    <row r="16" spans="1:12" ht="15" customHeight="1" x14ac:dyDescent="0.15">
      <c r="A16" s="8"/>
      <c r="B16" s="28" t="s">
        <v>92</v>
      </c>
      <c r="C16" s="27">
        <v>300</v>
      </c>
      <c r="D16" s="27"/>
      <c r="E16" s="31">
        <f>'Decoration-Flowers-Gifts-Travel'!$C16-'Decoration-Flowers-Gifts-Travel'!$D16</f>
        <v>300</v>
      </c>
      <c r="F16" s="25"/>
      <c r="G16" s="25"/>
      <c r="H16" s="25"/>
      <c r="I16" s="25"/>
      <c r="J16" s="25"/>
      <c r="K16" s="25"/>
      <c r="L16" s="25"/>
    </row>
    <row r="17" spans="1:12" ht="15" customHeight="1" x14ac:dyDescent="0.15">
      <c r="A17" s="8"/>
      <c r="B17" s="28" t="s">
        <v>93</v>
      </c>
      <c r="C17" s="27">
        <v>300</v>
      </c>
      <c r="D17" s="27"/>
      <c r="E17" s="31">
        <f>'Decoration-Flowers-Gifts-Travel'!$C17-'Decoration-Flowers-Gifts-Travel'!$D17</f>
        <v>300</v>
      </c>
      <c r="F17" s="25"/>
      <c r="G17" s="25"/>
      <c r="H17" s="25"/>
      <c r="I17" s="25"/>
      <c r="J17" s="25"/>
      <c r="K17" s="25"/>
      <c r="L17" s="25"/>
    </row>
    <row r="18" spans="1:12" ht="15" customHeight="1" x14ac:dyDescent="0.15">
      <c r="A18" s="9"/>
      <c r="B18" s="28" t="s">
        <v>8</v>
      </c>
      <c r="C18" s="27">
        <v>0</v>
      </c>
      <c r="D18" s="27"/>
      <c r="E18" s="31">
        <f>'Decoration-Flowers-Gifts-Travel'!$C18-'Decoration-Flowers-Gifts-Travel'!$D18</f>
        <v>0</v>
      </c>
      <c r="F18" s="25"/>
      <c r="G18" s="25"/>
      <c r="H18" s="25"/>
      <c r="I18" s="25"/>
      <c r="J18" s="25"/>
      <c r="K18" s="25"/>
      <c r="L18" s="25"/>
    </row>
    <row r="19" spans="1:12" ht="15" customHeight="1" x14ac:dyDescent="0.2">
      <c r="A19" s="6"/>
      <c r="B19" s="37" t="s">
        <v>34</v>
      </c>
      <c r="C19" s="38">
        <f>SUBTOTAL(109,tblFlowers[ESTIMATED COST])</f>
        <v>2900</v>
      </c>
      <c r="D19" s="38">
        <f>SUBTOTAL(109,tblFlowers[ACTUAL])</f>
        <v>0</v>
      </c>
      <c r="E19" s="39">
        <f>SUBTOTAL(109,tblFlowers[OVER/UNDER])</f>
        <v>2900</v>
      </c>
      <c r="F19" s="34"/>
      <c r="G19" s="34"/>
      <c r="H19" s="34"/>
      <c r="I19" s="34"/>
      <c r="J19" s="34"/>
      <c r="K19" s="43"/>
      <c r="L19" s="43"/>
    </row>
    <row r="20" spans="1:12" ht="15" customHeight="1" x14ac:dyDescent="0.2">
      <c r="A20" s="6"/>
      <c r="B20" s="98"/>
      <c r="C20" s="98"/>
      <c r="D20" s="98"/>
      <c r="E20" s="98"/>
    </row>
    <row r="21" spans="1:12" ht="15" customHeight="1" x14ac:dyDescent="0.2">
      <c r="A21" s="10"/>
      <c r="B21" s="11" t="s">
        <v>6</v>
      </c>
      <c r="C21" s="7"/>
      <c r="D21" s="5"/>
      <c r="E21" s="5"/>
    </row>
    <row r="22" spans="1:12" ht="15" customHeight="1" x14ac:dyDescent="0.15">
      <c r="A22" s="10"/>
      <c r="B22" s="13" t="s">
        <v>48</v>
      </c>
      <c r="C22" s="13" t="s">
        <v>99</v>
      </c>
      <c r="D22" s="13" t="s">
        <v>50</v>
      </c>
      <c r="E22" s="13" t="s">
        <v>51</v>
      </c>
      <c r="F22" s="14" t="s">
        <v>73</v>
      </c>
      <c r="G22" s="13" t="s">
        <v>100</v>
      </c>
      <c r="H22" s="13" t="s">
        <v>101</v>
      </c>
      <c r="I22" s="14" t="s">
        <v>97</v>
      </c>
      <c r="J22" s="14" t="s">
        <v>98</v>
      </c>
      <c r="K22" s="13" t="s">
        <v>103</v>
      </c>
      <c r="L22" s="13" t="s">
        <v>102</v>
      </c>
    </row>
    <row r="23" spans="1:12" ht="15" customHeight="1" x14ac:dyDescent="0.15">
      <c r="A23" s="8"/>
      <c r="B23" s="28" t="s">
        <v>15</v>
      </c>
      <c r="C23" s="27"/>
      <c r="D23" s="27"/>
      <c r="E23" s="30">
        <f>'Decoration-Flowers-Gifts-Travel'!$C23-'Decoration-Flowers-Gifts-Travel'!$D23</f>
        <v>0</v>
      </c>
      <c r="F23" s="25"/>
      <c r="G23" s="25"/>
      <c r="H23" s="25"/>
      <c r="I23" s="25"/>
      <c r="J23" s="25"/>
      <c r="K23" s="25"/>
      <c r="L23" s="25"/>
    </row>
    <row r="24" spans="1:12" ht="15" customHeight="1" x14ac:dyDescent="0.15">
      <c r="A24" s="8"/>
      <c r="B24" s="28" t="s">
        <v>78</v>
      </c>
      <c r="C24" s="32"/>
      <c r="D24" s="32"/>
      <c r="E24" s="33">
        <f>'Decoration-Flowers-Gifts-Travel'!$C24-'Decoration-Flowers-Gifts-Travel'!$D24</f>
        <v>0</v>
      </c>
      <c r="F24" s="25"/>
      <c r="G24" s="25"/>
      <c r="H24" s="25"/>
      <c r="I24" s="25"/>
      <c r="J24" s="25"/>
      <c r="K24" s="25"/>
      <c r="L24" s="25"/>
    </row>
    <row r="25" spans="1:12" ht="15" customHeight="1" x14ac:dyDescent="0.15">
      <c r="A25" s="8"/>
      <c r="B25" s="28" t="s">
        <v>79</v>
      </c>
      <c r="C25" s="27"/>
      <c r="D25" s="27"/>
      <c r="E25" s="31">
        <f>'Decoration-Flowers-Gifts-Travel'!$C25-'Decoration-Flowers-Gifts-Travel'!$D25</f>
        <v>0</v>
      </c>
      <c r="F25" s="25"/>
      <c r="G25" s="25"/>
      <c r="H25" s="25"/>
      <c r="I25" s="25"/>
      <c r="J25" s="25"/>
      <c r="K25" s="25"/>
      <c r="L25" s="25"/>
    </row>
    <row r="26" spans="1:12" ht="15" customHeight="1" x14ac:dyDescent="0.15">
      <c r="A26" s="9"/>
      <c r="B26" s="28" t="s">
        <v>16</v>
      </c>
      <c r="C26" s="27"/>
      <c r="D26" s="27"/>
      <c r="E26" s="31">
        <f>'Decoration-Flowers-Gifts-Travel'!$C26-'Decoration-Flowers-Gifts-Travel'!$D26</f>
        <v>0</v>
      </c>
      <c r="F26" s="25"/>
      <c r="G26" s="25"/>
      <c r="H26" s="25"/>
      <c r="I26" s="25"/>
      <c r="J26" s="25"/>
      <c r="K26" s="25"/>
      <c r="L26" s="25"/>
    </row>
    <row r="27" spans="1:12" ht="15" customHeight="1" x14ac:dyDescent="0.2">
      <c r="A27" s="6"/>
      <c r="B27" s="28" t="s">
        <v>18</v>
      </c>
      <c r="C27" s="27"/>
      <c r="D27" s="27"/>
      <c r="E27" s="31">
        <f>'Decoration-Flowers-Gifts-Travel'!$C27-'Decoration-Flowers-Gifts-Travel'!$D27</f>
        <v>0</v>
      </c>
      <c r="F27" s="25"/>
      <c r="G27" s="25"/>
      <c r="H27" s="25"/>
      <c r="I27" s="25"/>
      <c r="J27" s="25"/>
      <c r="K27" s="25"/>
      <c r="L27" s="25"/>
    </row>
    <row r="28" spans="1:12" ht="15" customHeight="1" x14ac:dyDescent="0.15">
      <c r="A28" t="s">
        <v>52</v>
      </c>
      <c r="B28" s="37" t="s">
        <v>35</v>
      </c>
      <c r="C28" s="38">
        <f>SUBTOTAL(109,tblGifts[ESTIMATED COST])</f>
        <v>0</v>
      </c>
      <c r="D28" s="38">
        <f>SUBTOTAL(109,tblGifts[ACTUAL])</f>
        <v>0</v>
      </c>
      <c r="E28" s="39">
        <f>SUBTOTAL(109,tblGifts[OVER/UNDER])</f>
        <v>0</v>
      </c>
      <c r="F28" s="34"/>
      <c r="G28" s="34"/>
      <c r="H28" s="34"/>
      <c r="I28" s="34"/>
      <c r="J28" s="34"/>
      <c r="K28" s="43"/>
      <c r="L28" s="43"/>
    </row>
    <row r="29" spans="1:12" ht="15" customHeight="1" x14ac:dyDescent="0.15">
      <c r="B29" s="98"/>
      <c r="C29" s="98"/>
      <c r="D29" s="98"/>
      <c r="E29" s="98"/>
    </row>
    <row r="30" spans="1:12" ht="15" customHeight="1" x14ac:dyDescent="0.2">
      <c r="A30" s="8"/>
      <c r="B30" s="11" t="s">
        <v>46</v>
      </c>
      <c r="C30" s="7"/>
      <c r="D30" s="5"/>
      <c r="E30" s="5"/>
    </row>
    <row r="31" spans="1:12" ht="15" customHeight="1" x14ac:dyDescent="0.15">
      <c r="A31" s="8"/>
      <c r="B31" s="13" t="s">
        <v>48</v>
      </c>
      <c r="C31" s="13" t="s">
        <v>99</v>
      </c>
      <c r="D31" s="13" t="s">
        <v>50</v>
      </c>
      <c r="E31" s="13" t="s">
        <v>51</v>
      </c>
      <c r="F31" s="14" t="s">
        <v>73</v>
      </c>
      <c r="G31" s="13" t="s">
        <v>100</v>
      </c>
      <c r="H31" s="13" t="s">
        <v>101</v>
      </c>
      <c r="I31" s="14" t="s">
        <v>97</v>
      </c>
      <c r="J31" s="14" t="s">
        <v>98</v>
      </c>
      <c r="K31" s="13" t="s">
        <v>103</v>
      </c>
      <c r="L31" s="13" t="s">
        <v>102</v>
      </c>
    </row>
    <row r="32" spans="1:12" ht="15" customHeight="1" x14ac:dyDescent="0.15">
      <c r="A32" s="9"/>
      <c r="B32" s="28" t="s">
        <v>90</v>
      </c>
      <c r="C32" s="27">
        <v>3000</v>
      </c>
      <c r="D32" s="27"/>
      <c r="E32" s="30">
        <f>'Decoration-Flowers-Gifts-Travel'!$C32-'Decoration-Flowers-Gifts-Travel'!$D32</f>
        <v>3000</v>
      </c>
      <c r="F32" s="25"/>
      <c r="G32" s="25"/>
      <c r="H32" s="25"/>
      <c r="I32" s="25"/>
      <c r="J32" s="25"/>
      <c r="K32" s="25"/>
      <c r="L32" s="25"/>
    </row>
    <row r="33" spans="1:12" ht="15" customHeight="1" x14ac:dyDescent="0.15">
      <c r="A33" s="10"/>
      <c r="B33" s="40" t="s">
        <v>47</v>
      </c>
      <c r="C33" s="41">
        <f>SUBTOTAL(109,tblTravel[ESTIMATED COST])</f>
        <v>3000</v>
      </c>
      <c r="D33" s="41">
        <f>SUBTOTAL(109,tblTravel[ACTUAL])</f>
        <v>0</v>
      </c>
      <c r="E33" s="42">
        <f>SUBTOTAL(109,tblTravel[OVER/UNDER])</f>
        <v>3000</v>
      </c>
      <c r="F33" s="34"/>
      <c r="G33" s="34"/>
      <c r="H33" s="34"/>
      <c r="I33" s="34"/>
      <c r="J33" s="34"/>
      <c r="K33" s="43"/>
      <c r="L33" s="43"/>
    </row>
    <row r="34" spans="1:12" ht="15" customHeight="1" x14ac:dyDescent="0.15">
      <c r="A34" s="10"/>
      <c r="B34" s="98"/>
      <c r="C34" s="98"/>
      <c r="D34" s="98"/>
      <c r="E34" s="98"/>
    </row>
    <row r="35" spans="1:12" ht="15" customHeight="1" x14ac:dyDescent="0.2">
      <c r="A35" s="8"/>
      <c r="B35" s="11" t="s">
        <v>17</v>
      </c>
      <c r="C35" s="7"/>
      <c r="D35" s="5"/>
      <c r="E35" s="5"/>
    </row>
    <row r="36" spans="1:12" ht="15" customHeight="1" x14ac:dyDescent="0.15">
      <c r="A36" s="8"/>
      <c r="B36" s="13" t="s">
        <v>48</v>
      </c>
      <c r="C36" s="13" t="s">
        <v>99</v>
      </c>
      <c r="D36" s="13" t="s">
        <v>50</v>
      </c>
      <c r="E36" s="13" t="s">
        <v>51</v>
      </c>
      <c r="F36" s="14" t="s">
        <v>73</v>
      </c>
      <c r="G36" s="13" t="s">
        <v>100</v>
      </c>
      <c r="H36" s="13" t="s">
        <v>101</v>
      </c>
      <c r="I36" s="14" t="s">
        <v>97</v>
      </c>
      <c r="J36" s="14" t="s">
        <v>98</v>
      </c>
      <c r="K36" s="13" t="s">
        <v>103</v>
      </c>
      <c r="L36" s="13" t="s">
        <v>102</v>
      </c>
    </row>
    <row r="37" spans="1:12" ht="15" customHeight="1" x14ac:dyDescent="0.15">
      <c r="A37" s="8"/>
      <c r="B37" s="23" t="s">
        <v>88</v>
      </c>
      <c r="C37" s="24">
        <v>100</v>
      </c>
      <c r="D37" s="24"/>
      <c r="E37" s="29">
        <f>'Decoration-Flowers-Gifts-Travel'!$C37-'Decoration-Flowers-Gifts-Travel'!$D37</f>
        <v>100</v>
      </c>
      <c r="F37" s="25"/>
      <c r="G37" s="25"/>
      <c r="H37" s="25"/>
      <c r="I37" s="25"/>
      <c r="J37" s="25"/>
      <c r="K37" s="25"/>
      <c r="L37" s="25"/>
    </row>
    <row r="38" spans="1:12" ht="15" customHeight="1" x14ac:dyDescent="0.15">
      <c r="A38" s="8"/>
      <c r="B38" s="26" t="s">
        <v>27</v>
      </c>
      <c r="C38" s="24">
        <v>1000</v>
      </c>
      <c r="D38" s="24"/>
      <c r="E38" s="29">
        <f>'Decoration-Flowers-Gifts-Travel'!$C38-'Decoration-Flowers-Gifts-Travel'!$D38</f>
        <v>1000</v>
      </c>
      <c r="F38" s="25"/>
      <c r="G38" s="25"/>
      <c r="H38" s="25"/>
      <c r="I38" s="25"/>
      <c r="J38" s="25"/>
      <c r="K38" s="25"/>
      <c r="L38" s="25"/>
    </row>
    <row r="39" spans="1:12" ht="15" customHeight="1" x14ac:dyDescent="0.15">
      <c r="A39" s="8"/>
      <c r="B39" s="26" t="s">
        <v>24</v>
      </c>
      <c r="C39" s="24"/>
      <c r="D39" s="24"/>
      <c r="E39" s="29">
        <f>'Decoration-Flowers-Gifts-Travel'!$C39-'Decoration-Flowers-Gifts-Travel'!$D39</f>
        <v>0</v>
      </c>
      <c r="F39" s="25"/>
      <c r="G39" s="25"/>
      <c r="H39" s="25"/>
      <c r="I39" s="25"/>
      <c r="J39" s="25"/>
      <c r="K39" s="25"/>
      <c r="L39" s="25"/>
    </row>
    <row r="40" spans="1:12" ht="15" customHeight="1" x14ac:dyDescent="0.15">
      <c r="A40" s="8"/>
      <c r="B40" s="26" t="s">
        <v>25</v>
      </c>
      <c r="C40" s="24"/>
      <c r="D40" s="24"/>
      <c r="E40" s="29">
        <f>'Decoration-Flowers-Gifts-Travel'!$C40-'Decoration-Flowers-Gifts-Travel'!$D40</f>
        <v>0</v>
      </c>
      <c r="F40" s="25"/>
      <c r="G40" s="25"/>
      <c r="H40" s="25"/>
      <c r="I40" s="25"/>
      <c r="J40" s="25"/>
      <c r="K40" s="25"/>
      <c r="L40" s="25"/>
    </row>
    <row r="41" spans="1:12" ht="15" customHeight="1" x14ac:dyDescent="0.15">
      <c r="A41" s="8"/>
      <c r="B41" s="26" t="s">
        <v>82</v>
      </c>
      <c r="C41" s="24">
        <v>300</v>
      </c>
      <c r="D41" s="24"/>
      <c r="E41" s="29">
        <f>'Decoration-Flowers-Gifts-Travel'!$C41-'Decoration-Flowers-Gifts-Travel'!$D41</f>
        <v>300</v>
      </c>
      <c r="F41" s="25"/>
      <c r="G41" s="25"/>
      <c r="H41" s="25"/>
      <c r="I41" s="25"/>
      <c r="J41" s="25"/>
      <c r="K41" s="25"/>
      <c r="L41" s="25"/>
    </row>
    <row r="42" spans="1:12" ht="15" customHeight="1" x14ac:dyDescent="0.15">
      <c r="A42" s="8"/>
      <c r="B42" s="26" t="s">
        <v>91</v>
      </c>
      <c r="C42" s="24"/>
      <c r="D42" s="24"/>
      <c r="E42" s="29">
        <f>'Decoration-Flowers-Gifts-Travel'!$C42-'Decoration-Flowers-Gifts-Travel'!$D42</f>
        <v>0</v>
      </c>
      <c r="F42" s="25"/>
      <c r="G42" s="25"/>
      <c r="H42" s="25"/>
      <c r="I42" s="25"/>
      <c r="J42" s="25"/>
      <c r="K42" s="25"/>
      <c r="L42" s="25"/>
    </row>
    <row r="43" spans="1:12" ht="15" customHeight="1" x14ac:dyDescent="0.15">
      <c r="A43" s="8"/>
      <c r="B43" s="26" t="s">
        <v>80</v>
      </c>
      <c r="C43" s="24">
        <v>600</v>
      </c>
      <c r="D43" s="24"/>
      <c r="E43" s="29">
        <f>'Decoration-Flowers-Gifts-Travel'!$C43-'Decoration-Flowers-Gifts-Travel'!$D43</f>
        <v>600</v>
      </c>
      <c r="F43" s="25"/>
      <c r="G43" s="25"/>
      <c r="H43" s="25"/>
      <c r="I43" s="25"/>
      <c r="J43" s="25"/>
      <c r="K43" s="25"/>
      <c r="L43" s="25"/>
    </row>
    <row r="44" spans="1:12" ht="15" customHeight="1" x14ac:dyDescent="0.15">
      <c r="A44" s="9"/>
      <c r="B44" s="26" t="s">
        <v>81</v>
      </c>
      <c r="C44" s="24">
        <v>600</v>
      </c>
      <c r="D44" s="24"/>
      <c r="E44" s="29">
        <f>'Decoration-Flowers-Gifts-Travel'!$C44-'Decoration-Flowers-Gifts-Travel'!$D44</f>
        <v>600</v>
      </c>
      <c r="F44" s="25"/>
      <c r="G44" s="25"/>
      <c r="H44" s="25"/>
      <c r="I44" s="25"/>
      <c r="J44" s="25"/>
      <c r="K44" s="25"/>
      <c r="L44" s="25"/>
    </row>
    <row r="45" spans="1:12" ht="15" customHeight="1" x14ac:dyDescent="0.15">
      <c r="B45" s="36" t="s">
        <v>33</v>
      </c>
      <c r="C45" s="35">
        <f>SUBTOTAL(109,tblOtherExp[ESTIMATED COST])</f>
        <v>2600</v>
      </c>
      <c r="D45" s="35">
        <f>SUBTOTAL(109,tblOtherExp[ACTUAL])</f>
        <v>0</v>
      </c>
      <c r="E45" s="35">
        <f>SUBTOTAL(109,tblOtherExp[OVER/UNDER])</f>
        <v>2600</v>
      </c>
      <c r="F45" s="34"/>
      <c r="G45" s="34"/>
      <c r="H45" s="34"/>
      <c r="I45" s="34"/>
      <c r="J45" s="34"/>
      <c r="K45" s="43"/>
      <c r="L45" s="43"/>
    </row>
  </sheetData>
  <mergeCells count="5">
    <mergeCell ref="B9:E9"/>
    <mergeCell ref="B10:E10"/>
    <mergeCell ref="B20:E20"/>
    <mergeCell ref="B29:E29"/>
    <mergeCell ref="B34:E34"/>
  </mergeCells>
  <printOptions horizontalCentered="1"/>
  <pageMargins left="0.7" right="0.7" top="0.75" bottom="0.75" header="0.3" footer="0.3"/>
  <pageSetup fitToHeight="0" orientation="portrait"/>
  <headerFooter differentFirst="1">
    <oddFooter>Page &amp;P of &amp;N</oddFooter>
  </headerFooter>
  <tableParts count="5">
    <tablePart r:id="rId1"/>
    <tablePart r:id="rId2"/>
    <tablePart r:id="rId3"/>
    <tablePart r:id="rId4"/>
    <tablePart r:id="rId5"/>
  </tableParts>
  <extLst>
    <ext xmlns:x14="http://schemas.microsoft.com/office/spreadsheetml/2009/9/main" uri="{78C0D931-6437-407d-A8EE-F0AAD7539E65}">
      <x14:conditionalFormattings>
        <x14:conditionalFormatting xmlns:xm="http://schemas.microsoft.com/office/excel/2006/main">
          <x14:cfRule type="iconSet" priority="162" id="{EE8D0938-2719-4215-91C1-34331E565631}">
            <x14:iconSet iconSet="3Triangles" custom="1">
              <x14:cfvo type="percent">
                <xm:f>0</xm:f>
              </x14:cfvo>
              <x14:cfvo type="num">
                <xm:f>0</xm:f>
              </x14:cfvo>
              <x14:cfvo type="num">
                <xm:f>1</xm:f>
              </x14:cfvo>
              <x14:cfIcon iconSet="3ArrowsGray" iconId="0"/>
              <x14:cfIcon iconSet="NoIcons" iconId="0"/>
              <x14:cfIcon iconSet="3ArrowsGray" iconId="2"/>
            </x14:iconSet>
          </x14:cfRule>
          <xm:sqref>E37:E44 E32 E23:E27 E3:E7 E13:E18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42</vt:i4>
      </vt:variant>
    </vt:vector>
  </HeadingPairs>
  <TitlesOfParts>
    <vt:vector size="46" baseType="lpstr">
      <vt:lpstr>Cover Page</vt:lpstr>
      <vt:lpstr>Wedding Budget</vt:lpstr>
      <vt:lpstr>Apparel-Reception-Music-Pics</vt:lpstr>
      <vt:lpstr>Decoration-Flowers-Gifts-Travel</vt:lpstr>
      <vt:lpstr>'Cover Page'!Apparel_Total_act</vt:lpstr>
      <vt:lpstr>Apparel_Total_act</vt:lpstr>
      <vt:lpstr>'Cover Page'!Apparel_Total_est</vt:lpstr>
      <vt:lpstr>Apparel_Total_est</vt:lpstr>
      <vt:lpstr>'Cover Page'!Decorations_Total_act</vt:lpstr>
      <vt:lpstr>Decorations_Total_act</vt:lpstr>
      <vt:lpstr>'Cover Page'!Decorations_Total_est</vt:lpstr>
      <vt:lpstr>Decorations_Total_est</vt:lpstr>
      <vt:lpstr>'Cover Page'!Flowers_Total_act</vt:lpstr>
      <vt:lpstr>Flowers_Total_act</vt:lpstr>
      <vt:lpstr>'Cover Page'!Flowers_Total_est</vt:lpstr>
      <vt:lpstr>Flowers_Total_est</vt:lpstr>
      <vt:lpstr>'Cover Page'!Gifts_Total_act</vt:lpstr>
      <vt:lpstr>Gifts_Total_act</vt:lpstr>
      <vt:lpstr>'Cover Page'!Gifts_Total_est</vt:lpstr>
      <vt:lpstr>Gifts_Total_est</vt:lpstr>
      <vt:lpstr>'Cover Page'!Music_Entertainment_Total_act</vt:lpstr>
      <vt:lpstr>Music_Entertainment_Total_act</vt:lpstr>
      <vt:lpstr>'Cover Page'!Music_Entertainment_Total_est</vt:lpstr>
      <vt:lpstr>Music_Entertainment_Total_est</vt:lpstr>
      <vt:lpstr>'Cover Page'!Other_Expenses_Total_act</vt:lpstr>
      <vt:lpstr>Other_Expenses_Total_act</vt:lpstr>
      <vt:lpstr>'Cover Page'!Other_Expenses_Total_est</vt:lpstr>
      <vt:lpstr>Other_Expenses_Total_est</vt:lpstr>
      <vt:lpstr>'Cover Page'!Photography_Total_act</vt:lpstr>
      <vt:lpstr>Photography_Total_act</vt:lpstr>
      <vt:lpstr>'Cover Page'!Photography_Total_est</vt:lpstr>
      <vt:lpstr>Photography_Total_est</vt:lpstr>
      <vt:lpstr>'Apparel-Reception-Music-Pics'!Print_Titles</vt:lpstr>
      <vt:lpstr>'Decoration-Flowers-Gifts-Travel'!Print_Titles</vt:lpstr>
      <vt:lpstr>'Cover Page'!Printing__Stationery_Total_act</vt:lpstr>
      <vt:lpstr>Printing__Stationery_Total_act</vt:lpstr>
      <vt:lpstr>'Cover Page'!Printing__Stationery_Total_est</vt:lpstr>
      <vt:lpstr>Printing__Stationery_Total_est</vt:lpstr>
      <vt:lpstr>'Cover Page'!Reception_Total_act</vt:lpstr>
      <vt:lpstr>Reception_Total_act</vt:lpstr>
      <vt:lpstr>'Cover Page'!Reception_Total_est</vt:lpstr>
      <vt:lpstr>Reception_Total_est</vt:lpstr>
      <vt:lpstr>'Cover Page'!Travel_Transportation_Total_act</vt:lpstr>
      <vt:lpstr>Travel_Transportation_Total_act</vt:lpstr>
      <vt:lpstr>'Cover Page'!Travel_Transportation_Total_est</vt:lpstr>
      <vt:lpstr>Travel_Transportation_Total_est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audujmovicol</dc:creator>
  <cp:lastModifiedBy>Juliet</cp:lastModifiedBy>
  <cp:lastPrinted>2015-08-28T13:08:12Z</cp:lastPrinted>
  <dcterms:created xsi:type="dcterms:W3CDTF">2015-08-27T23:31:30Z</dcterms:created>
  <dcterms:modified xsi:type="dcterms:W3CDTF">2020-12-06T20:56:19Z</dcterms:modified>
</cp:coreProperties>
</file>